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52" windowHeight="7932" activeTab="0"/>
  </bookViews>
  <sheets>
    <sheet name="МП и НП" sheetId="1" r:id="rId1"/>
  </sheets>
  <definedNames>
    <definedName name="_xlnm.Print_Titles" localSheetId="0">'МП и НП'!$14:$15</definedName>
    <definedName name="_xlnm.Print_Area" localSheetId="0">'МП и НП'!$A$1:$G$838</definedName>
  </definedNames>
  <calcPr fullCalcOnLoad="1"/>
</workbook>
</file>

<file path=xl/sharedStrings.xml><?xml version="1.0" encoding="utf-8"?>
<sst xmlns="http://schemas.openxmlformats.org/spreadsheetml/2006/main" count="2009" uniqueCount="846">
  <si>
    <t>к решению Тверской городской Думы</t>
  </si>
  <si>
    <t>Наименование расходов</t>
  </si>
  <si>
    <t>Целевая статья</t>
  </si>
  <si>
    <t>Вид расходов (группа)</t>
  </si>
  <si>
    <t>1</t>
  </si>
  <si>
    <t>2</t>
  </si>
  <si>
    <t>РАСХОДЫ НА РЕАЛИЗАЦИЮ МУНИЦИПАЛЬНЫХ ПРОГРАММ</t>
  </si>
  <si>
    <t>100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</si>
  <si>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</si>
  <si>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200</t>
  </si>
  <si>
    <t>600</t>
  </si>
  <si>
    <t>Предоставление субсидий бюджетным, автономным учреждениям и иным некоммерческим организациям</t>
  </si>
  <si>
    <t>800</t>
  </si>
  <si>
    <t>Иные бюджетные ассигнования</t>
  </si>
  <si>
    <t>400</t>
  </si>
  <si>
    <t>Капитальные вложения в объекты государственной (муниципальной) собственности</t>
  </si>
  <si>
    <t>300</t>
  </si>
  <si>
    <t>Социальное обеспечение и иные выплаты населению</t>
  </si>
  <si>
    <t>Задача «Развитие современной системы оценки индивидуальных образовательных достижений обучающихся»</t>
  </si>
  <si>
    <t>Задача «Совершенствование условий организации питания школьников»</t>
  </si>
  <si>
    <t>Подпрограмма «Развитие системы предоставления детям услуг дополнительного образования»</t>
  </si>
  <si>
    <t>Задача «Организация предоставления дополнительного образования в учреждениях дополнительного образования»</t>
  </si>
  <si>
    <t>Задача «Развитие патриотического и краеведческого движения и формирование духовно-нравственной культуры обучающихся в муниципальных общеобразовательных учреждениях»</t>
  </si>
  <si>
    <t>Задача «Организация отдыха детей в каникулярное время в образовательных учреждениях различных видов и типов»</t>
  </si>
  <si>
    <t>Подпрограмма «Обеспечение деятельности казенных учреждений, обслуживающих отрасль «Образование»</t>
  </si>
  <si>
    <t>Задача «Обеспечение информационно-аналитического, методического, консультационно-диагностического обслуживания»</t>
  </si>
  <si>
    <t>Задача «Обеспечение бухгалтерского обслуживания в учреждениях отрасли «Образование»</t>
  </si>
  <si>
    <t>Подпрограмма «Сохранение и развитие культурного потенциала города Твери»</t>
  </si>
  <si>
    <t>Задача «Повышение доступности и качества библиотечных услуг, развитие архивного дела»</t>
  </si>
  <si>
    <t>Задача «Поддержка и развитие самодеятельного народного творчества, культурно-досуговой и музейно-выставочной деятельности»</t>
  </si>
  <si>
    <t>Подпрограмма «Развитие физической культуры и спорта  города Твери»</t>
  </si>
  <si>
    <t>Подпрограмма «Развитие молодежной политики на территории города Твери»</t>
  </si>
  <si>
    <t>Задача «Улучшение условий для самореализации молодежи города Твери»</t>
  </si>
  <si>
    <t>Задача «Социальная поддержка малообеспеченных граждан и граждан, оказавшихся в трудной жизненной и экстремальной ситуациях»</t>
  </si>
  <si>
    <t>Мероприятие «Выплата в соответствии с решением органов местного самоуправления Белоусовой Н.В.»</t>
  </si>
  <si>
    <t>Задача «Социальная поддержка семей с детьми»</t>
  </si>
  <si>
    <t>Подпрограмма «Формирование безбарьерной среды для лиц с ограниченными возможностями»</t>
  </si>
  <si>
    <t>Задача «Социокультурная реабилитация инвалидов»</t>
  </si>
  <si>
    <t>Задача «Создание условий для обеспечения граждан жилыми помещениями»</t>
  </si>
  <si>
    <t>Задача «Переселение граждан из аварийного жилищного фонда»</t>
  </si>
  <si>
    <t>Подпрограмма «Обеспечение безопасных и комфортных условий проживания граждан в многоквартирных (жилых) домах города Твери»</t>
  </si>
  <si>
    <t>Задача «Управление муниципальным жилищным фондом»</t>
  </si>
  <si>
    <t>Подпрограмма «Повышение надежности функционирования коммунальной инфраструктуры муниципального образования городской округ город Тверь»</t>
  </si>
  <si>
    <t>Подпрограмма «Развитие коммунальной инфраструктуры муниципального образования городской округ город Тверь»</t>
  </si>
  <si>
    <t>Задача «Благоустройство территорий общего пользования»</t>
  </si>
  <si>
    <t>Подпрограмма «Дорожное хозяйство»</t>
  </si>
  <si>
    <t>Задача «Строительство (реконструкция) автомобильных дорог общего пользования и искусственных сооружений на них»</t>
  </si>
  <si>
    <t>Задача «Содержание автомобильных дорог общего пользования и искусственных сооружений на них»</t>
  </si>
  <si>
    <t>Подпрограмма «Повышение безопасности населения города»</t>
  </si>
  <si>
    <t>Задача «Организация защиты населения и территорий города Твери от чрезвычайных ситуаций природного и техногенного характера»</t>
  </si>
  <si>
    <t>Подпрограмма «Управление имуществом города Твери»</t>
  </si>
  <si>
    <t>Подпрограмма «Управление земельными ресурсами города Твери»</t>
  </si>
  <si>
    <t>Задача «Эффективное управление и распоряжение муниципальными земельными участками»</t>
  </si>
  <si>
    <t>Задача «Повышение эффективности работы структурных подразделений за счет внедрения и развития информационных систем в деятельность сотрудников подразделений»</t>
  </si>
  <si>
    <t>РАСХОДЫ НА НЕПРОГРАММНУЮ ДЕЯТЕЛЬНОСТЬ</t>
  </si>
  <si>
    <t xml:space="preserve">Резервные средства </t>
  </si>
  <si>
    <t>Резервный бюджетный фонд администрации города Твери</t>
  </si>
  <si>
    <t>Реализация функций органов местного самоуправления города Твери, связанных с общегородским управлением</t>
  </si>
  <si>
    <t>Расходы на оплату членских взносов в ассоциации, Союзы и другие общества, участником которых является г.Тверь</t>
  </si>
  <si>
    <t>Расходы на проведение и участие в семинарах по изучению нового законодательства работников экономических служб структурных подразделений, бюджетных учреждений города</t>
  </si>
  <si>
    <t>Расходы на централизованное приобретение бланков</t>
  </si>
  <si>
    <t>Расходы на судебные издержки и исполнение судебных решений</t>
  </si>
  <si>
    <t xml:space="preserve">Расходы за счет межбюджетных трансфертов из областного бюджета на реализацию закона Тверской области «О статусе города Твери - административного центра Тверской области» </t>
  </si>
  <si>
    <t>Средства массовой информации</t>
  </si>
  <si>
    <t>Информационное обеспечение деятельности органов местного самоуправления</t>
  </si>
  <si>
    <t>Процентные платежи по долговым обязательствам</t>
  </si>
  <si>
    <t>Обслуживание муниципального долга</t>
  </si>
  <si>
    <t>700</t>
  </si>
  <si>
    <t>Обслуживание государственного (муниципального) долга</t>
  </si>
  <si>
    <t>Расходы на реализацию предложений по обращениям, поступающим  к депутатам ТГД и ЗС Тверской области</t>
  </si>
  <si>
    <t>Мероприятия по реализации  предложений по обращениям, поступающим к депутатам ТГД</t>
  </si>
  <si>
    <t>Расходы на исполнение переданных государственных полномочий</t>
  </si>
  <si>
    <t>Руководство и управление в сфере установленных функций органов местного самоуправления</t>
  </si>
  <si>
    <t>Глава муниципального образования</t>
  </si>
  <si>
    <t>Депутаты представительного органа муниципального образования</t>
  </si>
  <si>
    <t>Руководитель контрольно-счетной палаты и его заместители</t>
  </si>
  <si>
    <t>Руководство и управление в сфере установленных функций</t>
  </si>
  <si>
    <t>ВСЕГО РАСХОДЫ</t>
  </si>
  <si>
    <t>01 0 00 00000</t>
  </si>
  <si>
    <t>Расходы за счет субвенции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t>
  </si>
  <si>
    <t>Расходы за счет субвенции из областного бюджета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муниципальных общеобразовательных учреждениях Тверской области</t>
  </si>
  <si>
    <t>01 3 00 00000</t>
  </si>
  <si>
    <t>01 2 00 00000</t>
  </si>
  <si>
    <t>01 4 00 00000</t>
  </si>
  <si>
    <t>70 8 03 00000</t>
  </si>
  <si>
    <t>Расходы на реализацию государственных полномочий по созданию, исполнению полномочий и обеспечению деятельности комиссий по делам несовершеннолетних и защите их прав</t>
  </si>
  <si>
    <t xml:space="preserve">Расходы за счет субвенции на 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 </t>
  </si>
  <si>
    <t>70 8 05 00000</t>
  </si>
  <si>
    <t>Расходы на реализацию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</si>
  <si>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Расходы за счет 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t>
  </si>
  <si>
    <t>01 1 00 00000</t>
  </si>
  <si>
    <t>Расходы за счет субвенции из областного бюджета на осуществление государственных полномочий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</si>
  <si>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 xml:space="preserve">Код классификации расходов
</t>
  </si>
  <si>
    <t xml:space="preserve">Утверждено на </t>
  </si>
  <si>
    <t xml:space="preserve">Распределение бюджетных ассигнований по целевым статьям (муниципальным программам и </t>
  </si>
  <si>
    <t>Задача «Укрепление материально-технической базы общеобразовательных учреждений»</t>
  </si>
  <si>
    <t>УСЛОВНО УТВЕРЖДЕННЫЕ РАСХОДЫ</t>
  </si>
  <si>
    <t>тыс. руб.</t>
  </si>
  <si>
    <t>».</t>
  </si>
  <si>
    <t>в том числе</t>
  </si>
  <si>
    <t>Расходы за счет межбюджетных трансфертов из областного бюджета на реализацию закона Тверской области «О статусе города Твери - административного центра Тверской области»  (нераспределенные средства)</t>
  </si>
  <si>
    <t>Задача «Благоустройство дворовых территорий»</t>
  </si>
  <si>
    <t>14 0 01 00000</t>
  </si>
  <si>
    <t>14 0 02 00000</t>
  </si>
  <si>
    <t>14 0 03 00000</t>
  </si>
  <si>
    <t>14 0 04 00000</t>
  </si>
  <si>
    <t>Расходы на обеспечение деятельности  МКУ «Центр организации торгов»</t>
  </si>
  <si>
    <t>Задача «Капитальный и текущий ремонт автомобильных дорог общего пользования и искусственных сооружений на них»</t>
  </si>
  <si>
    <t>Председатель Тверской городской Думы</t>
  </si>
  <si>
    <t>Расходы на обеспечение деятельности  МКУ «Хозяйственно-эксплуатационное учреждение администрации города Твери»</t>
  </si>
  <si>
    <t>Реализация полномочий Главой муниципального образования в части представления города Твери в отношениях с органами местного самоуправления других муниципальных образований, органами государственной власти, гражданами и организациями</t>
  </si>
  <si>
    <t>Задача «Оказание поддержки некоммерческим организациям»</t>
  </si>
  <si>
    <t>Задача «Обеспечение создания и содержания мест захоронений»</t>
  </si>
  <si>
    <t>Задача «Обеспечение надлежащего уровня санитарного состояния территории города»</t>
  </si>
  <si>
    <t>70 3 18 10720</t>
  </si>
  <si>
    <t>70 8 03 10510</t>
  </si>
  <si>
    <t>70 8 05 10540</t>
  </si>
  <si>
    <t>01 3 01 10690</t>
  </si>
  <si>
    <t>01 4 01 10240</t>
  </si>
  <si>
    <t>01 4 02 10450</t>
  </si>
  <si>
    <t>02 1 01 10680</t>
  </si>
  <si>
    <t>02 1 02 10680</t>
  </si>
  <si>
    <t>02 1 03 10690</t>
  </si>
  <si>
    <t>70 8 06 00000</t>
  </si>
  <si>
    <t>Расходы за счет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</si>
  <si>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70 8 06 51200</t>
  </si>
  <si>
    <t>Расходы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</si>
  <si>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70 7 02 00000</t>
  </si>
  <si>
    <t>70 7 02 10920</t>
  </si>
  <si>
    <t>Расходы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t>
  </si>
  <si>
    <t>Расходы на обеспечение деятельности  МКУ «Управление социальной политики»</t>
  </si>
  <si>
    <t xml:space="preserve">Муниципальная программа города Твери «Развитие образования города Твери» </t>
  </si>
  <si>
    <t xml:space="preserve">Муниципальная программа города Твери «Развитие культуры города Твери» </t>
  </si>
  <si>
    <t xml:space="preserve">Муниципальная программа города Твери «Дорожное хозяйство и общественный транспорт города Твери» </t>
  </si>
  <si>
    <t xml:space="preserve">Муниципальная программа города Твери «Коммунальное хозяйство города Твери» </t>
  </si>
  <si>
    <t xml:space="preserve">Муниципальная программа города Твери «Обеспечение доступным жильем населения города Твери» </t>
  </si>
  <si>
    <t xml:space="preserve">Муниципальная программа города Твери «Социальная поддержка населения города Твери» </t>
  </si>
  <si>
    <t xml:space="preserve">Муниципальная программа города Твери «Развитие физической культуры, спорта и молодежной политики города Твери» </t>
  </si>
  <si>
    <t xml:space="preserve">Муниципальная программа города Твери «Обеспечение правопорядка и безопасности населения города Твери» </t>
  </si>
  <si>
    <t xml:space="preserve">Муниципальная программа города Твери «Управление муниципальной собственностью» </t>
  </si>
  <si>
    <t xml:space="preserve">Муниципальная программа города Твери «Развитие информационных ресурсов города Твери» </t>
  </si>
  <si>
    <t xml:space="preserve">Муниципальная программа города Твери «Формирование современной городской среды» </t>
  </si>
  <si>
    <t xml:space="preserve">Муниципальная программа города Твери «Содействие развитию туризма в городе Твери» </t>
  </si>
  <si>
    <t>01 3 01 S0690</t>
  </si>
  <si>
    <t>02 1 01 S0680</t>
  </si>
  <si>
    <t>02 1 02  S0680</t>
  </si>
  <si>
    <t>02 1 03 S0690</t>
  </si>
  <si>
    <t>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субсидии из областного бюджета</t>
  </si>
  <si>
    <t>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собственных средств бюджета города  (в части выполнения условий предоставления субсидии из областного бюджета)</t>
  </si>
  <si>
    <t>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t>
  </si>
  <si>
    <t>Расходы  на повышение заработной платы педагогическим работникам муниципальных организаций дополнительного образования за счет собственных средств бюджета города  (в части выполнения условий предоставления субсидии из областного бюджета)</t>
  </si>
  <si>
    <t xml:space="preserve">Расходы по организации отдыха детей в каникулярное время  за счет  средств областного бюджета </t>
  </si>
  <si>
    <t>01 4 01 S0240</t>
  </si>
  <si>
    <t>01 4 02 S0450</t>
  </si>
  <si>
    <t>Расходы по организации отдыха детей в каникулярное время  за счет собственных средств бюджета города  (в части выполнения условий предоставления субсидии из областного бюджета)</t>
  </si>
  <si>
    <t>Расходы на укрепление материально-технической базы МОУ ДО ДООЛ за счет собственных средств бюджета города  (в части выполнения условий предоставления субсидии из областного бюджета)</t>
  </si>
  <si>
    <t>Расходы на повышение заработной платы работникам муниципальных учреждений культуры за счет субсидии из областного бюджета</t>
  </si>
  <si>
    <t>Расходы на повышение заработной платы работникам муниципальных учреждений культуры за счет собственных средств бюджета города  (в части выполнения условий предоставления субсидии из областного бюджета)</t>
  </si>
  <si>
    <t>Обеспечение жильем молодых семей</t>
  </si>
  <si>
    <t>Задача «Обеспечение многодетных граждан земельными участками»</t>
  </si>
  <si>
    <t>Задача «Повышение эффективности использования муниципального имущества»</t>
  </si>
  <si>
    <t>Расходы  на укрепление материально-технической базы муниципальных дошкольных образовательных организаций за счет собственных средств бюджета города (в части выполнения условий предоставления субсидии из областного бюджета)</t>
  </si>
  <si>
    <t>16 1 00 00000</t>
  </si>
  <si>
    <t>16 1 01 00000</t>
  </si>
  <si>
    <t xml:space="preserve">Подпрограмма «Содействие развитию экономического потенциала» </t>
  </si>
  <si>
    <t xml:space="preserve">Задача «Стратегическое планирование и мониторинг социально-экономического развития города Твери» </t>
  </si>
  <si>
    <t>16 2 00 00000</t>
  </si>
  <si>
    <t>16 2 01 00000</t>
  </si>
  <si>
    <t xml:space="preserve">Подпрограмма «Малое и среднее предпринимательство» </t>
  </si>
  <si>
    <t xml:space="preserve">Задача «Содействие развитию организаций, образующих инфраструктуру поддержки субъектов малого и среднего предпринимательства» </t>
  </si>
  <si>
    <t>16 2 02 00000</t>
  </si>
  <si>
    <t xml:space="preserve">Задача «Расширение доступа субъектов малого и среднего предпринимательства к финансовым ресурсам» </t>
  </si>
  <si>
    <t>16 2 03 00000</t>
  </si>
  <si>
    <t>Задача «Улучшение жилищных условий молодых семей в городе Твери»</t>
  </si>
  <si>
    <t>03 2 03 L4970</t>
  </si>
  <si>
    <t xml:space="preserve">Муниципальная программа города Твери «Содействие экономическому развитию города Твери» </t>
  </si>
  <si>
    <t>Подпрограмма «Развитие дошкольного образования»</t>
  </si>
  <si>
    <t>14 0 F2 55551</t>
  </si>
  <si>
    <t>14 0 F2 55552</t>
  </si>
  <si>
    <t>01 2 E1 00000</t>
  </si>
  <si>
    <t>14 0 F2 00000</t>
  </si>
  <si>
    <t>Расходы в рамках реализации национального проекта  «Жилье и городская среда»  (ФП «Формирование комфортной городской среды»)</t>
  </si>
  <si>
    <t>01 1 P2  10155</t>
  </si>
  <si>
    <t>01 1 P2 S0155</t>
  </si>
  <si>
    <t>01 1 P2  52325</t>
  </si>
  <si>
    <t>01 2 E1 10390</t>
  </si>
  <si>
    <t>01 2 E1 S0390</t>
  </si>
  <si>
    <t>03 1 P5 00000</t>
  </si>
  <si>
    <t>03 1 P5 S0480</t>
  </si>
  <si>
    <t>Расходы на укрепление и модернизацию материально-технической базы муниципальных учреждений культуры и дополнительного образования  (в том числе за счет субсидии из федерального и областного бюджетов на поддержку отрасли культуры (в части приобретения музыкальных инструментов, оборудования и материалов для детских школ искусств)</t>
  </si>
  <si>
    <t>03 1 P5 10480</t>
  </si>
  <si>
    <t>Мероприятия по реализации предложений по обращениям, поступающим  к депутатам Законодательного Собрания Тверской области</t>
  </si>
  <si>
    <t>08 1 R1 00000</t>
  </si>
  <si>
    <t>08 1 R1 53932</t>
  </si>
  <si>
    <t>Расходы на обеспечение жилыми помещениями малоимущих многодетных семей, нуждающихся в улучшении жилищных условий за счет субсидии из областного бюджета</t>
  </si>
  <si>
    <t>Расходы на проведение капитального ремонта объектов теплоэнергетических комплексов за счет собственных средств бюджета города  (в части выполнения условий предоставления субсидии из областного бюджета)</t>
  </si>
  <si>
    <t>06 2 G6 00000</t>
  </si>
  <si>
    <t xml:space="preserve">Муниципальная программа города Твери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города Твери» </t>
  </si>
  <si>
    <t>17 0 01 00000</t>
  </si>
  <si>
    <t xml:space="preserve">Задача «Участие в профилактике терроризма, а также в минимизации и (или) ликвидации последствий проявлений терроризма в границах города Твери» </t>
  </si>
  <si>
    <t>01 1 01 10740</t>
  </si>
  <si>
    <t>01 1 01 10750</t>
  </si>
  <si>
    <t>01 2 01 10750</t>
  </si>
  <si>
    <t>Мероприятие «Выплаты в соответствии с решениями органов местного самоуправления Почетным гражданам  города Твери»</t>
  </si>
  <si>
    <t>Мероприятие «Оказание адресной социальной помощи ветеранам боевых действий, уволенным в запас и ставшим инвалидами вследствие ранения, контузии, увечья или заболевания, полученных при исполнении служебных обязанностей в районах боевых действий»</t>
  </si>
  <si>
    <t xml:space="preserve">Реконструкция блока биологической очистки очистных сооружений канализации г.Твери  </t>
  </si>
  <si>
    <t>Задача «Благоустройство территорий общего пользования» (расходы  в рамках реализации федерального проекта «Формирование комфортной городской среды»)</t>
  </si>
  <si>
    <t>Задача «Благоустройство дворовых территорий» (расходы  в рамках реализации федерального проекта «Формирование комфортной городской среды»)</t>
  </si>
  <si>
    <t>Задача «Реконструкция и модернизация объектов коммунальной инфраструктуры (системы тепло-, водо, электроснабжения и водоотведения)» (расходы в рамках реализации национального проекта  «Экология»  (ФП «Оздоровление Волги»))</t>
  </si>
  <si>
    <t>Расходы  на укрепление материально-технической базы муниципальных дошкольных образовательных организаций за счет субсидии из областного бюджета</t>
  </si>
  <si>
    <t>Расходы по проведению ремонтных работ за счет  субсидии из областного бюджета на укрепление материально-технической базы общеобразовательных учреждений</t>
  </si>
  <si>
    <t>Расходы по проведению ремонтных работ за счет собственных средств бюджета города  (в части выполнения условий предоставления субсидии из областного бюджета на укрепление материально-технической базы общеобразовательных учреждений)</t>
  </si>
  <si>
    <t>Расходы на укрепление материально-технической базы МОУ ДО ДООЛ за счет  субсидии из областного бюджета</t>
  </si>
  <si>
    <t>08 1 R2 00000</t>
  </si>
  <si>
    <t>08 1 R2 54180</t>
  </si>
  <si>
    <t>Строительство, реконструкция муниципальных объектов дошкольного образования за счет средств областного бюджета (мероприятие «Детский сад в г.Тверь, Московский район, микрорайон «Южный», ул.Левитана»)</t>
  </si>
  <si>
    <t>Расходы на строительство, реконструкцию муниципальных объектов дошкольного образования за счет собственных средств бюджета города   (мероприятие «Детский сад в г.Тверь, Московский район, микрорайон «Южный», ул.Левитана») (в части выполнения условий предоставления субсидии из областного бюджета)</t>
  </si>
  <si>
    <t xml:space="preserve">Задача «Развитие форм и методов взаимодействия органов местного самоуправления и бизнес-сообщества» </t>
  </si>
  <si>
    <t>Организация бесплатного горячего питания обучающихся, получающих начальное общее образование в муниципальных образовательных организациях</t>
  </si>
  <si>
    <t>Расходы за счет субвенции из федерального бюджета на ежемесячное вознаграждение за классное руководство педагогическим работникам муниципальных общеобразовательных организаций</t>
  </si>
  <si>
    <t>01 1 01 00000</t>
  </si>
  <si>
    <t>01 2 01 00000</t>
  </si>
  <si>
    <t>01 3 01 00000</t>
  </si>
  <si>
    <t>01 3 04 00000</t>
  </si>
  <si>
    <t>01 4 01 00000</t>
  </si>
  <si>
    <t>01 5 00 00000</t>
  </si>
  <si>
    <t>01 5 01 00000</t>
  </si>
  <si>
    <t>01 5 02 00000</t>
  </si>
  <si>
    <t>01 5 03 00000</t>
  </si>
  <si>
    <t>02 0 00 00000</t>
  </si>
  <si>
    <t>02 1 00 00000</t>
  </si>
  <si>
    <t>02 1 01 00000</t>
  </si>
  <si>
    <t>02 1 02 00000</t>
  </si>
  <si>
    <t>02 1 03 00000</t>
  </si>
  <si>
    <t>02 1 04 00000</t>
  </si>
  <si>
    <t>02 2 00 00000</t>
  </si>
  <si>
    <t>02 2 01 00000</t>
  </si>
  <si>
    <t>02 2 02 00000</t>
  </si>
  <si>
    <t>03 0 00 00000</t>
  </si>
  <si>
    <t>03 1 00 00000</t>
  </si>
  <si>
    <t>03 1 01 00000</t>
  </si>
  <si>
    <t>03 2 00 00000</t>
  </si>
  <si>
    <t>03 2 01 00000</t>
  </si>
  <si>
    <t>03 2 02 00000</t>
  </si>
  <si>
    <t>03 2 03 00000</t>
  </si>
  <si>
    <t>04 0 00 00000</t>
  </si>
  <si>
    <t>04 1 00 00000</t>
  </si>
  <si>
    <t>04 1 01 00000</t>
  </si>
  <si>
    <t>04 1 02 00000</t>
  </si>
  <si>
    <t>04 1 02 10000</t>
  </si>
  <si>
    <t>04 1 02 20000</t>
  </si>
  <si>
    <t>04 1 02 30000</t>
  </si>
  <si>
    <t>04 1 02 40000</t>
  </si>
  <si>
    <t>04 1 03 00000</t>
  </si>
  <si>
    <t>04 1 04 00000</t>
  </si>
  <si>
    <t>04 2 00 00000</t>
  </si>
  <si>
    <t>04 2 01 00000</t>
  </si>
  <si>
    <t>04 2 02 00000</t>
  </si>
  <si>
    <t>05 0 00 00000</t>
  </si>
  <si>
    <t>05 2 00 00000</t>
  </si>
  <si>
    <t>05 2 01 00000</t>
  </si>
  <si>
    <t>05 2 02 00000</t>
  </si>
  <si>
    <t>05 3 00 00000</t>
  </si>
  <si>
    <t>05 3 01 00000</t>
  </si>
  <si>
    <t>05 3 02 00000</t>
  </si>
  <si>
    <t>06 0 00 00000</t>
  </si>
  <si>
    <t>06 1 00 00000</t>
  </si>
  <si>
    <t>06 1 01 00000</t>
  </si>
  <si>
    <t>06 1 02 00000</t>
  </si>
  <si>
    <t>06 2 00 00000</t>
  </si>
  <si>
    <t>06 2 02 00000</t>
  </si>
  <si>
    <t>06 3 00 00000</t>
  </si>
  <si>
    <t>08 0 00 00000</t>
  </si>
  <si>
    <t>08 1 00 00000</t>
  </si>
  <si>
    <t>08 1 01 00000</t>
  </si>
  <si>
    <t>08 1 03 00000</t>
  </si>
  <si>
    <t>08 1 02 00000</t>
  </si>
  <si>
    <t>09 0 00 00000</t>
  </si>
  <si>
    <t>09 1 00 00000</t>
  </si>
  <si>
    <t>09 1 01 00000</t>
  </si>
  <si>
    <t>09 2 00 00000</t>
  </si>
  <si>
    <t>09 2 01 00000</t>
  </si>
  <si>
    <t>10 0 00 00000</t>
  </si>
  <si>
    <t>10 1 00 00000</t>
  </si>
  <si>
    <t>10 1 02 00000</t>
  </si>
  <si>
    <t>10 2 00 00000</t>
  </si>
  <si>
    <t>10 2 01 00000</t>
  </si>
  <si>
    <t>10 2 02 00000</t>
  </si>
  <si>
    <t>11 0 00 00000</t>
  </si>
  <si>
    <t>11 0 01 00000</t>
  </si>
  <si>
    <t>11 0 02 00000</t>
  </si>
  <si>
    <t>11 0 03 00000</t>
  </si>
  <si>
    <t>14 0 00 00000</t>
  </si>
  <si>
    <t>15 0 00 00000</t>
  </si>
  <si>
    <t>16 0 00 00000</t>
  </si>
  <si>
    <t>17 0 00 00000</t>
  </si>
  <si>
    <t>70 0 00 00000</t>
  </si>
  <si>
    <t>70 2 00 00000</t>
  </si>
  <si>
    <t>70 2 01 00000</t>
  </si>
  <si>
    <t>70 3 00 00000</t>
  </si>
  <si>
    <t>70 3 02 00000</t>
  </si>
  <si>
    <t>70 3 04 00000</t>
  </si>
  <si>
    <t>70 3 05 00000</t>
  </si>
  <si>
    <t>70 3 09 00000</t>
  </si>
  <si>
    <t>70 3 10 00000</t>
  </si>
  <si>
    <t>70 3 13 00000</t>
  </si>
  <si>
    <t>70 3 18 00000</t>
  </si>
  <si>
    <t>70 3 20 00000</t>
  </si>
  <si>
    <t>70 3 21 00000</t>
  </si>
  <si>
    <t>70 3 24 00000</t>
  </si>
  <si>
    <t>70 3 25 00000</t>
  </si>
  <si>
    <t>70 4 00 00000</t>
  </si>
  <si>
    <t>70 4 02 00000</t>
  </si>
  <si>
    <t>70 5 00 00000</t>
  </si>
  <si>
    <t>70 5 01 00000</t>
  </si>
  <si>
    <t>70 7 00 00000</t>
  </si>
  <si>
    <t>70 7 01 00000</t>
  </si>
  <si>
    <t>70 8 00 00000</t>
  </si>
  <si>
    <t>70 9 00 00000</t>
  </si>
  <si>
    <t>70 9 01 00000</t>
  </si>
  <si>
    <t>70 9 02 00000</t>
  </si>
  <si>
    <t>70 9 04 00000</t>
  </si>
  <si>
    <t>70 9 05 00000</t>
  </si>
  <si>
    <t>70 9 06 00000</t>
  </si>
  <si>
    <t>Реализация мероприятий муниципальных программ (непрограммных направлений расходов) за счет собственных средств бюджета города</t>
  </si>
  <si>
    <t>01 1 02 00000</t>
  </si>
  <si>
    <t>01 1 02 11040</t>
  </si>
  <si>
    <t>01 1 02 S1040</t>
  </si>
  <si>
    <t>01 1 03 00000</t>
  </si>
  <si>
    <t>01 1 03 10500</t>
  </si>
  <si>
    <t>Задача «Обеспечение жизнедеятельности общеобразовательных учреждений»</t>
  </si>
  <si>
    <t>01 2 03 00000</t>
  </si>
  <si>
    <t>01 2  05 10440</t>
  </si>
  <si>
    <t>01 2 05 S0440</t>
  </si>
  <si>
    <t>01 2 01 53031</t>
  </si>
  <si>
    <t>Реализация инициативных проектов на территории города Твери</t>
  </si>
  <si>
    <t>15 0 01 00000</t>
  </si>
  <si>
    <t>Задача «Продвижение туристских ресурсов города Твери»</t>
  </si>
  <si>
    <t>15 0 02 00000</t>
  </si>
  <si>
    <t xml:space="preserve">Задача  «Снижение потерь в процессе производства и передачи энергоресурсов» </t>
  </si>
  <si>
    <t>Задача ««Обеспечение своевременной актуализации схем теплоснабжения, водоснабжения и водоотведения муниципального образования город Тверь»</t>
  </si>
  <si>
    <t>Задача  «Передача всех сетей тепло-, электро-, газо-, водоснабжения и водоотведения города Твери на обслуживание в специализированные организации»</t>
  </si>
  <si>
    <t>Задача «Снижение количества отключений услуг тепло-, водо-, электроснабжения и водоотведения»</t>
  </si>
  <si>
    <t>Подпрограмма «Ликвидация аварийного жилищного фонда»</t>
  </si>
  <si>
    <t>Задача «Реконструкция, создание новых мест в общеобразовательных учреждениях, в т.ч. в рамках реализации национального проекта «Образование»  (ФП «Современная школа»)»</t>
  </si>
  <si>
    <t>Задача «Сохранение и развитие духовно-нравственных ценностей и традиций, обеспечение сохранности памятников монументального искусства города Твери»</t>
  </si>
  <si>
    <t>Задача «Развитие физической культуры и массового спорта среди всех слоев населения города Твери, включая лиц с ограниченными возможностями здоровья»</t>
  </si>
  <si>
    <t>Задача «Развитие  муниципальных учреждений  физической культуры и спорта города Твери»</t>
  </si>
  <si>
    <t>Задача «Развитие художественно-эстетического образования»</t>
  </si>
  <si>
    <t>Задача «Укрепление и модернизация материально-технической базы муниципальных учреждений культуры и дополнительного образования города Твери, расширение сети учреждений культуры»</t>
  </si>
  <si>
    <t>Подпрограмма «Реализация социально значимых проектов в сфере культуры города Твери, сохранение культурного наследия города Твери»</t>
  </si>
  <si>
    <t>Задача «Повышение  качества предоставления  услуг культуры»</t>
  </si>
  <si>
    <t>99 0 00 00000</t>
  </si>
  <si>
    <t>06 3 01 00000</t>
  </si>
  <si>
    <t>06 3 01 S0700</t>
  </si>
  <si>
    <t>15 0 02 S0860</t>
  </si>
  <si>
    <t>Расходы на содействие развитию малого и среднего предпринимательства в сфере туризма за счет собственных средств бюджета города  (в части выполнения условий предоставления межбюджетных трансфертов из областного бюджета)</t>
  </si>
  <si>
    <t>Задача «Содержание и ремонт муниципального жилищного фонда»</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</si>
  <si>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«Детский сад в г.Тверь, Московский район, микрорайон «Южный», ул.Левитана») (в том числе за счет софинансирования из федерального и областного бюджетов)</t>
  </si>
  <si>
    <t>Задача «Создание проектов, направленных  на продвижение туристического потенциала города Твери»</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</si>
  <si>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</si>
  <si>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Подпрограмма «Развитие общего образования»</t>
  </si>
  <si>
    <t>01 2 04 00000</t>
  </si>
  <si>
    <t>01 2 05 00000</t>
  </si>
  <si>
    <t>Задача «Укрепление и модернизация материально-технической базы муниципальных учреждений культуры и дополнительного образования города Твери, расширение сети учреждений культуры» (расходы в рамках реализации национального проекта  «Культура»  (ФП «Культурная среда»)</t>
  </si>
  <si>
    <t>03 1 02 00000</t>
  </si>
  <si>
    <t>Задача «Развитие  муниципальных учреждений  физической культуры и спорта города Твери» (расходы в рамках реализации национального проекта  «Демография»  (ФП «Спорт - норма жизни»))</t>
  </si>
  <si>
    <t>Задача «Обеспечение работы сотрудников структурных подразделений Администрации города  Твери за счет предоставления доступа к информационным базам данных, а также за счет обеспечения безопасности информации в локально-вычислительной сети, в том числе при обработке персональных данных»</t>
  </si>
  <si>
    <t>09 2 02 00000</t>
  </si>
  <si>
    <t>Задача «Организация мероприятий по обеспечению безопасности людей на водных объектах города»</t>
  </si>
  <si>
    <t>Подпрограмма «Совершенствование механизма предоставления услуг по организации отдыха детей в каникулярное время»</t>
  </si>
  <si>
    <t>Задача «Организация выполнения мероприятий по содержанию зданий, территорий, материальной базы и осуществления закупок для образовательных учреждений»</t>
  </si>
  <si>
    <t>Задача «Обеспечение жизнедеятельности муниципальных образовательных учреждений, реализующих основную общеобразовательную программу дошкольного образования»</t>
  </si>
  <si>
    <t>Задача «Укрепление материально-технической базы муниципальных бюджетных дошкольных образовательных учреждений»</t>
  </si>
  <si>
    <t>Подпрограмма «Оказание дополнительных мер социальной поддержки и социальной помощи отдельным категориям населения города Твери»</t>
  </si>
  <si>
    <t>Задача «Оказание поддержки гражданам, получившим признание за достижение в трудовой, общественной и иных видах деятельности»</t>
  </si>
  <si>
    <t>Мероприятие «Ежемесячные денежные выплаты неработающим пенсионерам из числа удостоенных почетных званий в социальной сфере по перечню и в порядке, определенном нормативным правовым актом органа местного самоуправления города Твери»</t>
  </si>
  <si>
    <t>Задача «Обеспечение доступа людей с ограниченными возможностями к объектам социальной, транспортной и инженерной инфраструктур города Твери»</t>
  </si>
  <si>
    <t>Задача «Совершенствование материально-технической базы муниципальных образовательных учреждений дополнительного образования детских оздоровительно-образовательных лагерей»</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</si>
  <si>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 (нераспределенные средства)</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</si>
  <si>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(нераспределенные средства)</t>
  </si>
  <si>
    <t>08 1 02 10850</t>
  </si>
  <si>
    <t>08 1 02 S0850</t>
  </si>
  <si>
    <t>08 1 R1 00932</t>
  </si>
  <si>
    <t>Расходы на благоустройство территорий общего пользования  в рамках реализации федерального проекта «Формирование комфортной городской среды» без софинансирования из вышестоящих бюджетов</t>
  </si>
  <si>
    <t>14 0 F2 00552</t>
  </si>
  <si>
    <t>Расходы на благоустройство дворовых территорий  в рамках реализации федерального проекта «Формирование комфортной городской среды» без софинансирования из вышестоящих бюджетов</t>
  </si>
  <si>
    <t>06 2 01 S0121</t>
  </si>
  <si>
    <t>06 2 01 10121</t>
  </si>
  <si>
    <t>Задача «Реконструкция и модернизация объектов коммунальной инфраструктуры (системы тепло-, водо, электроснабжения и водоотведения)»</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</si>
  <si>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(без софинансирования из вышестоящих бюджетов)</t>
  </si>
  <si>
    <t>06 2 01 00000</t>
  </si>
  <si>
    <t>06 3 01 10700</t>
  </si>
  <si>
    <t>Расходы на проведение капитального ремонта объектов теплоэнергетических комплексов за счет субсидии из областного бюджета</t>
  </si>
  <si>
    <t xml:space="preserve">Задача «Капитальный и текущий ремонт автомобильных дорог общего пользования и искусственных сооружений на них» (расходы в рамках реализации национального проекта  «Безопасные качественные дороги») </t>
  </si>
  <si>
    <t>Расходы на капитальный и текущий ремонт автомобильных дорог общего пользования и искусственных сооружений на них в рамках реализации национального проекта  «Безопасные качественные дороги»  без софинансирования из вышестоящих бюджетов</t>
  </si>
  <si>
    <t xml:space="preserve">Финансовое обеспечение дорожной деятельности в рамках реализации национального проекта «Безопасные качественные дороги» (выполнение работ в городских агломерациях) </t>
  </si>
  <si>
    <t>Задача «Содержание автомобильных дорог общего пользования и искусственных сооружений на них» (расходы в рамках реализации национального проекта  «Безопасные качественные дороги»  (ФП «Общесистемные меры развития дорожного хозяйства»)</t>
  </si>
  <si>
    <t>05 2 F3 00000</t>
  </si>
  <si>
    <t>Задача «Переселение граждан из аварийного жилищного фонда» (в рамках реализации национального проекта «Жилье и городская среда» (ФП  «Обеспечение устойчивого сокращения непригодного для проживания жилищного фонда»)</t>
  </si>
  <si>
    <t>05 2 F3 67483</t>
  </si>
  <si>
    <t>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</si>
  <si>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05 2 F3 67484</t>
  </si>
  <si>
    <t>Обеспечение мероприятий по переселению граждан из аварийного жилищного фонда за счет средств областного бюджета Тверской области с привлечением средств государственной корпорации - Фонда содействия реформированию жилищно-коммунального хозяйства</t>
  </si>
  <si>
    <t>2024 год</t>
  </si>
  <si>
    <t>05 1 02 54850</t>
  </si>
  <si>
    <t>08 1 01 00042</t>
  </si>
  <si>
    <t xml:space="preserve">Мероприятие «Наружное освещение»  </t>
  </si>
  <si>
    <t>14 0 04 00043</t>
  </si>
  <si>
    <t>01 1  P2 00007</t>
  </si>
  <si>
    <t>01 1  P2 00008</t>
  </si>
  <si>
    <t>Мероприятие «Детский сад на 220 мест с бассейном по адресу: г. Тверь,  ул. Можайского»  (расходы без софинансирования из вышестоящих бюджетов)</t>
  </si>
  <si>
    <t>Мероприятие «Детский сад на 100 мест по адресу: г. Тверь,  ул. Хрустальная»  (расходы без софинансирования из вышестоящих бюджетов)</t>
  </si>
  <si>
    <t xml:space="preserve">Мероприятие «Новое кладбище (в т.ч. ПИР)»  </t>
  </si>
  <si>
    <t>Расходы на приобретение спортивного инвентаря и оборудования для муниципальных учреждений физической культуры и спорта, осуществляющих спортивную подготовку за счет  субсидии из областного бюджета</t>
  </si>
  <si>
    <t>Расходы на приобретение спортивного инвентаря и оборудования для муниципальных учреждений физической культуры и спорта, осуществляющих спортивную подготовку за счет собственных средств бюджета города (в части выполнения условий предоставления субсидии из областного бюджета)</t>
  </si>
  <si>
    <t>Задача «Улучшение условий для организации работы с подростками и молодежью в МАУ «МЦ г.Твери»</t>
  </si>
  <si>
    <t>Мероприятие «Обеспечение жильем граждан, уволенных с военной службы (службы), и приравненных к ним лиц» за счет субвенции из федерального бюджета</t>
  </si>
  <si>
    <t>14 0 01 01000</t>
  </si>
  <si>
    <t>16 2 02 00500</t>
  </si>
  <si>
    <t>16 2 02 00600</t>
  </si>
  <si>
    <t>Субсидии на возмещение части затрат субъектов малого и среднего предпринимательства, связанных с уплатой первого взноса (аванса) при заключении договора (договоров) лизинга оборудования с российскими лизинговыми организациями</t>
  </si>
  <si>
    <t>Субсидии субъектам малого и среднего предпринимательства на уплату процентов по кредитам (займам)</t>
  </si>
  <si>
    <t>Субсидии юридическим лицам на возмещение затрат, связанных с выполнением мероприятий по энергосбережению и повышению энергетической эффективности наружного освещения улиц города Твери</t>
  </si>
  <si>
    <t>16 2 02 00700</t>
  </si>
  <si>
    <t>Субсидии субъектам малого и среднего предпринимательства для возмещения части затрат, связанных с приобретением оборудования в целях создания и (или) развития либо модернизации производства товаров (работ, услуг)</t>
  </si>
  <si>
    <t>16 2 02 00800</t>
  </si>
  <si>
    <t>Субсидии субъектам малого и среднего предпринимательства на возмещение части стоимости присоединения и (или) подключения к сетям: электрическим, газораспределительным, водопровода и канализации</t>
  </si>
  <si>
    <t>16 2 02 00900</t>
  </si>
  <si>
    <t>Субсидии начинающим субъектам предпринимательства на создание собственного дела (грантовая поддержка)</t>
  </si>
  <si>
    <t>16 2 02 01100</t>
  </si>
  <si>
    <t>Субсидии субъектам малого и среднего предпринимательства для возмещения затрат, связанных с приобретением (изготовлением) информационных конструкций</t>
  </si>
  <si>
    <t>04 1 03 00100</t>
  </si>
  <si>
    <t>04 1 03 00200</t>
  </si>
  <si>
    <t>Субсидии социально ориентированным некоммерческим организациям (за исключением государственных (муниципальных) учреждений) на реализацию целевых социальных программ (социальных проектов) на территории города Твери</t>
  </si>
  <si>
    <t>Субсидии социально ориентированным некоммерческим организациям инвалидов и ветеранов (за исключением государственных (муниципальных) учреждений), осуществляющим деятельность на территории города Твери</t>
  </si>
  <si>
    <t>01 4 01 10243</t>
  </si>
  <si>
    <t>Субсидии юридическим лицам (за исключением государственных (муниципальных) учреждений), индивидуальным предпринимателям, реализующим услуги в сфере отдыха и оздоровления детей в каникулярное время в загородных лагерях отдыха и оздоровления детей</t>
  </si>
  <si>
    <t>03 1 01 00400</t>
  </si>
  <si>
    <t>Субсидии автономным некоммерческим организациям, учредителем которых является управление по культуре, спорту и делам молодежи администрации города Твери</t>
  </si>
  <si>
    <t>02 1 A1 00000</t>
  </si>
  <si>
    <t>02 1 A1 55195</t>
  </si>
  <si>
    <t>01 1 01 99999</t>
  </si>
  <si>
    <t>01 1 02 99999</t>
  </si>
  <si>
    <t>01 1 03 99999</t>
  </si>
  <si>
    <t>01 2 01 99999</t>
  </si>
  <si>
    <t>01 2 03 99999</t>
  </si>
  <si>
    <t>01 2 04 99999</t>
  </si>
  <si>
    <t>01 2 05 99999</t>
  </si>
  <si>
    <t>01 3 01 99999</t>
  </si>
  <si>
    <t>01 3 02 99999</t>
  </si>
  <si>
    <t>01 3 03 99999</t>
  </si>
  <si>
    <t>01 3 04 99999</t>
  </si>
  <si>
    <t>01 4 01 99999</t>
  </si>
  <si>
    <t>01 4 02 99999</t>
  </si>
  <si>
    <t>01 5 01 99999</t>
  </si>
  <si>
    <t>01 5 02 99999</t>
  </si>
  <si>
    <t>01 5 03 99999</t>
  </si>
  <si>
    <t>02 1 01 99999</t>
  </si>
  <si>
    <t>02 1 02 99999</t>
  </si>
  <si>
    <t>02 1 03 99999</t>
  </si>
  <si>
    <t>02 1 04 99999</t>
  </si>
  <si>
    <t>02 2 01 99999</t>
  </si>
  <si>
    <t>02 2 02 99999</t>
  </si>
  <si>
    <t>03 1 01 99999</t>
  </si>
  <si>
    <t>03 1 02 99999</t>
  </si>
  <si>
    <t>03 2 01 99999</t>
  </si>
  <si>
    <t>03 2 02 99999</t>
  </si>
  <si>
    <t>04 1 01 99999</t>
  </si>
  <si>
    <t>04 1 02  99999</t>
  </si>
  <si>
    <t>04 1 03 99999</t>
  </si>
  <si>
    <t>04 1 04 99999</t>
  </si>
  <si>
    <t>04 2 01 99999</t>
  </si>
  <si>
    <t>04 2 02 99999</t>
  </si>
  <si>
    <t>05 2 01 99999</t>
  </si>
  <si>
    <t>05 2 02 99999</t>
  </si>
  <si>
    <t>05 3 01 99999</t>
  </si>
  <si>
    <t>05 3 02 99999</t>
  </si>
  <si>
    <t>06 1 01 99999</t>
  </si>
  <si>
    <t>06 1 02 99999</t>
  </si>
  <si>
    <t>06 2 02 99999</t>
  </si>
  <si>
    <t>06 3 01 99999</t>
  </si>
  <si>
    <t>08 1 02 99999</t>
  </si>
  <si>
    <t>08 1 03 99999</t>
  </si>
  <si>
    <t>09 1 01 99999</t>
  </si>
  <si>
    <t>09 2 01 99999</t>
  </si>
  <si>
    <t>09 2 02 99999</t>
  </si>
  <si>
    <t>10 1 02 99999</t>
  </si>
  <si>
    <t>10 2 01 99999</t>
  </si>
  <si>
    <t>10 2 02 99999</t>
  </si>
  <si>
    <t>11 0 01 99999</t>
  </si>
  <si>
    <t>11 0 02 99999</t>
  </si>
  <si>
    <t>11 0 03 99999</t>
  </si>
  <si>
    <t>14 0 01 99999</t>
  </si>
  <si>
    <t>14 0 02 99999</t>
  </si>
  <si>
    <t>14 0 03 99999</t>
  </si>
  <si>
    <t>14 0 04 99999</t>
  </si>
  <si>
    <t>15 0 01 99999</t>
  </si>
  <si>
    <t>15 0 02 99999</t>
  </si>
  <si>
    <t>16 1 01 99999</t>
  </si>
  <si>
    <t>16 2 01 99999</t>
  </si>
  <si>
    <t>16 2 02 99999</t>
  </si>
  <si>
    <t>16 2 03 99999</t>
  </si>
  <si>
    <t>17 0 01  99999</t>
  </si>
  <si>
    <t>70 2 01 99999</t>
  </si>
  <si>
    <t>70 3 02 99999</t>
  </si>
  <si>
    <t>70 3 04 99999</t>
  </si>
  <si>
    <t>70 3 05 99999</t>
  </si>
  <si>
    <t>70 3 09 99999</t>
  </si>
  <si>
    <t>70 3 10 99999</t>
  </si>
  <si>
    <t>70 3 13 99999</t>
  </si>
  <si>
    <t>70 3 20 99999</t>
  </si>
  <si>
    <t>70 3 21 99999</t>
  </si>
  <si>
    <t>70 3 24 99999</t>
  </si>
  <si>
    <t>70 3 25 99999</t>
  </si>
  <si>
    <t>70 4 02 99999</t>
  </si>
  <si>
    <t>70 4 02  99999</t>
  </si>
  <si>
    <t>70 5 01  99999</t>
  </si>
  <si>
    <t>70 7 01 99999</t>
  </si>
  <si>
    <t>70 9 01 99999</t>
  </si>
  <si>
    <t>70 9 02 99999</t>
  </si>
  <si>
    <t>70 9 04 99999</t>
  </si>
  <si>
    <t>70 9 05 99999</t>
  </si>
  <si>
    <t>70 9 06 99999</t>
  </si>
  <si>
    <t>Задача «Укрепление материально-технической базы учреждений дополнительного образования»</t>
  </si>
  <si>
    <t>Реализация инициативных проектов на территории города Твери (нераспределенные средства)</t>
  </si>
  <si>
    <t>70 6 00 00000</t>
  </si>
  <si>
    <t>Инициативные проекты</t>
  </si>
  <si>
    <t xml:space="preserve">Инициативнный проект «Благоустройство территории по адресу: пр. Чайковского, д. 5» (депутат Гончарова Е.И.) </t>
  </si>
  <si>
    <t>Обеспечение проведения выборов и референдумов</t>
  </si>
  <si>
    <t>Проведение выборов в представительные органы муниципального образования</t>
  </si>
  <si>
    <t>70 1 00 00000</t>
  </si>
  <si>
    <t>70 1 02 00000</t>
  </si>
  <si>
    <t>70 1 02 99999</t>
  </si>
  <si>
    <t>14 0 1П 00000</t>
  </si>
  <si>
    <t>14 0 1П 99900</t>
  </si>
  <si>
    <t>70 6 1П 00000</t>
  </si>
  <si>
    <t>70 6 1П 00001</t>
  </si>
  <si>
    <t>70 6 1П 99900</t>
  </si>
  <si>
    <t>01 2 05 L7502</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</si>
  <si>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t>
  </si>
  <si>
    <t>01 2  05 11330</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</si>
  <si>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за счет субсидии из областного бюджета</t>
  </si>
  <si>
    <t>01 2  05 S1330</t>
  </si>
  <si>
    <t>03 1 02 10480</t>
  </si>
  <si>
    <t>03 1 02 S0480</t>
  </si>
  <si>
    <t>03 2 03 10670</t>
  </si>
  <si>
    <t>Предоставление дополнительной социальной выплаты для погашения части кредита или займа либо для компенсации затраченных собственных средств на приобретение (строительство) жилья при рождении (усыновлении) одного ребенка  за счет субсидии из областного бюджета</t>
  </si>
  <si>
    <t>03 2 03 S0670</t>
  </si>
  <si>
    <t>Предоставление дополнительной социальной выплаты для погашения части кредита или займа либо для компенсации затраченных собственных средств на приобретение (строительство) жилья при рождении (усыновлении) одного ребенка  за счет собственных средств бюджета города (в части выполнения условий предоставления субсидии из областного бюджета)</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</si>
  <si>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</si>
  <si>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(в части выполнения условий предоставления субсидии из областного бюджета)</t>
  </si>
  <si>
    <t>10 2 01 L5110</t>
  </si>
  <si>
    <t>Проведение комплексных кадастровых работ</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</si>
  <si>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(без софинансирования из вышестоящих бюджетов)</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</si>
  <si>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</si>
  <si>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(в части выполнения условий предоставления субсидии из областного бюджета)</t>
  </si>
  <si>
    <t>70 3 06 00000</t>
  </si>
  <si>
    <t>Субсидии муниципальным унитарным предприятиям города Твери в целях реализации мер по предупреждению банкротства</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</si>
  <si>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за счет собственных средств бюджета города  (в части выполнения условий предоставления субсидии из областного бюджета)</t>
  </si>
  <si>
    <t>70 3 06 01300</t>
  </si>
  <si>
    <t>Субсидии муниципальным унитарным предприятиям города Твери на реализацию мер по предупреждению банкротства</t>
  </si>
  <si>
    <t>01 2 06 18000</t>
  </si>
  <si>
    <t>Расходы на реализацию проектов в рамках поддержки школьных инициатив Тверской области за счет средств областного бюджета</t>
  </si>
  <si>
    <t>09 2 03 00000</t>
  </si>
  <si>
    <t>Задача «Обеспечение первичных мер пожарной безопасности»</t>
  </si>
  <si>
    <t>09 2 03 99999</t>
  </si>
  <si>
    <t>01 1 02 S1350</t>
  </si>
  <si>
    <t>Расходы на оснащение муниципальных бюджетных дошкольных образовательных организаций уличными игровыми комплексами за счет собственных средств бюджета города (в части выполнения условий предоставления субсидии из областного бюджета)</t>
  </si>
  <si>
    <t>Задача «Ввод новых зданий в систему общего образования»</t>
  </si>
  <si>
    <t>01 2 07 99999</t>
  </si>
  <si>
    <t>01 2 07 00000</t>
  </si>
  <si>
    <t>01 1 02 11350</t>
  </si>
  <si>
    <t>Расходы на оснащение муниципальных бюджетных дошкольных образовательных организаций уличными игровыми комплексами за счет субсидии из областного бюджета</t>
  </si>
  <si>
    <t>01 3 03 11180</t>
  </si>
  <si>
    <t>Расходы на приобретение и установку детских игровых комплексов за счет средств областного бюджета</t>
  </si>
  <si>
    <t>2025 год</t>
  </si>
  <si>
    <t>Закупка товаров, работ и услуг для обеспечения государственных (муниципальных) нужд</t>
  </si>
  <si>
    <t>Реализация программ по поддержке местных инициатив в Тверской области за счет средств бюджета города (нераспределенные средства)</t>
  </si>
  <si>
    <t>14 0 02 S9000</t>
  </si>
  <si>
    <t xml:space="preserve">Реализация программ по поддержке местных инициатив в Тверской области за счет средств организаций и населения </t>
  </si>
  <si>
    <t>14 0 02 S9N00</t>
  </si>
  <si>
    <t xml:space="preserve">Реализация программ по поддержке местных инициатив в Тверской области за счет субсидии из областного бюджета </t>
  </si>
  <si>
    <t>14 0 02 19000</t>
  </si>
  <si>
    <t>Обеспечение функционирования системы персонифицированного учета и персонифицированного финансирования дополнительного образования детей</t>
  </si>
  <si>
    <t>01 3 01 40005</t>
  </si>
  <si>
    <t>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Администрацией города Твери (структурными подразделениями Администрации города Твери) не осуществляются функции и полномочия учредителя, включенным в реестр исполнителей образовательных услуг в рамках системы персонифицированного учёта и персонифицированного финансирования дополнительного образования детей</t>
  </si>
  <si>
    <t>01 3 01 40155</t>
  </si>
  <si>
    <t>Подпрограмма «Повышение энергетической эффективности коммунальной инфраструктуры муниципального образования городской округ город Тверь»</t>
  </si>
  <si>
    <t>01 2  05 01330</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</si>
  <si>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(без софинансирования из вышестоящих бюджетов)</t>
  </si>
  <si>
    <t>Задача «Обеспечение мер поддержки отдельных категорий граждан, включая  предоставление компенсации части родительской платы за присмотр и уход за ребенком  в муниципальных образовательных учреждениях, реализующих основную общеобразовательную программу дошкольного образования»</t>
  </si>
  <si>
    <t>01 2 04 L3041</t>
  </si>
  <si>
    <t>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т.ч.ПИР)» за счет субсидии из областного бюджета</t>
  </si>
  <si>
    <t>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т.ч.ПИР)»  за счет собственных средств бюджета города  (в части выполнения условий предоставления субсидии из областного бюджета)</t>
  </si>
  <si>
    <t>01 2 P5 00000</t>
  </si>
  <si>
    <t>Задача «Укрепление материально-технической базы общеобразовательных учреждений» (в рамках национального проекта «Демография» ФП "Спорт - норма жизни»)</t>
  </si>
  <si>
    <t>01 2 P5 10400</t>
  </si>
  <si>
    <t>Задача «Укрепление материально-технической базы общеобразовательных учреждений» (расходы на приобретение и установку плоскостных спортивных сооружений и оборудования на плоскостные спортивные сооружения  в городе Твери за счет  субсидии из областного бюджета)</t>
  </si>
  <si>
    <t>01 2 P5 S0400</t>
  </si>
  <si>
    <t>Задача «Укрепление материально-технической базы общеобразовательных учреждений» (расходы на приобретение и установку плоскостных спортивных сооружений и оборудования на плоскостные спортивные сооружения  в городе Твери за счет собственных средств бюджета города  (в части выполнения условий предоставления субсидии из областного бюджета)</t>
  </si>
  <si>
    <t>Государственная поддержка отрасли культура (в части мероприятий по модернизации библиотек в части комплектования книжных фондов библиотек муниципальных образований)</t>
  </si>
  <si>
    <t>06 2 01 00121</t>
  </si>
  <si>
    <t>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т.ч.ПИР)»  (без софинансирования из вышестоящих бюджетов)</t>
  </si>
  <si>
    <t>15 0 J1 00000</t>
  </si>
  <si>
    <t>Расходы в рамках реализации национального проекта «Туризм и индустрия гостеприимства» (ФП «Развитие туристической инфраструктуры»)</t>
  </si>
  <si>
    <t>15 0 J1 53330</t>
  </si>
  <si>
    <t>Задача «Создание проектов, направленных  на продвижение туристического потенциала города Твери» (расходы  в рамках реализации федерального проекта «Развитие туристической инфраструктуры» (государственная поддержка региональных программ по проектированию туристского кода центра города)</t>
  </si>
  <si>
    <t>01 2 EВ 00000</t>
  </si>
  <si>
    <t>01 2 EВ 51790</t>
  </si>
  <si>
    <t>Расходы за счет субвенции из федерального бюджета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t>
  </si>
  <si>
    <t xml:space="preserve">Задача «Обеспечение жизнедеятельности общеобразовательных учреждений»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(ФП  «Патриотическое воспитание граждан Российской Федерации»)» </t>
  </si>
  <si>
    <t>2026 год</t>
  </si>
  <si>
    <t>непрограммным направлениям деятельности) и  группам видов расходов на 2024 год и 
на плановый период 2025 и 2026 годов</t>
  </si>
  <si>
    <t>Расходы на обеспечение деятельности  МКУ «Центр сопровождения бюджетного процесса города Твери»</t>
  </si>
  <si>
    <t>70 3 27 00000</t>
  </si>
  <si>
    <t>70 3 27 99999</t>
  </si>
  <si>
    <t>Расходы на обеспечение деятельности  МКУ «Спасатель»</t>
  </si>
  <si>
    <t>70 3 28 99999</t>
  </si>
  <si>
    <t>70 3 28 00000</t>
  </si>
  <si>
    <t>Расходы на обеспечение деятельности  МКУ «Жилищник»</t>
  </si>
  <si>
    <t>70 3 29 00000</t>
  </si>
  <si>
    <t>70 3 29 99999</t>
  </si>
  <si>
    <t>Расходы на обеспечение деятельности  МКУ «Муниципальное имущество»</t>
  </si>
  <si>
    <t>18 0 00 00000</t>
  </si>
  <si>
    <t xml:space="preserve">Муниципальная программа города Твери «Развитие территориального общественного самоуправления в городе Твери» </t>
  </si>
  <si>
    <t>18 0 01 00000</t>
  </si>
  <si>
    <t>18 0 01  99999</t>
  </si>
  <si>
    <t xml:space="preserve">Задача «Увеличение количества органов ТОС» </t>
  </si>
  <si>
    <t>18 0 02 00000</t>
  </si>
  <si>
    <t>18 0 02  99999</t>
  </si>
  <si>
    <t xml:space="preserve">Задача «Расширение участия органов ТОС в социально-экономическом развитии города Твери» </t>
  </si>
  <si>
    <t>18 0 03 00000</t>
  </si>
  <si>
    <t>18 0 03  99999</t>
  </si>
  <si>
    <t>Организация и проведение общественно-значимых мероприятий</t>
  </si>
  <si>
    <t>70 3 31 00000</t>
  </si>
  <si>
    <t>70 3 31 99999</t>
  </si>
  <si>
    <t>04 1 05 00000</t>
  </si>
  <si>
    <t>04 1 05 10290</t>
  </si>
  <si>
    <t>04 1 05 S0290</t>
  </si>
  <si>
    <t>04 1 05 10820</t>
  </si>
  <si>
    <t>04 1 05 R0820</t>
  </si>
  <si>
    <t>04 1 06 00000</t>
  </si>
  <si>
    <t>Задача «Социальная поддержка членов семей граждан Российской Федерации, призванных на военную службу по мобилизации с территории Тверской области»</t>
  </si>
  <si>
    <t>04 1 06 99999</t>
  </si>
  <si>
    <t>Расходы на обеспечение жилыми помещениями малоимущих многодетных семей, нуждающихся в улучшении жилищных условий за счет собственных средств бюджета города  (в части выполнения условий предоставления субсидии из областного бюджета)</t>
  </si>
  <si>
    <t>Расходы на обеспечение жилыми помещениями детей-сирот, детей, оставшихся без попечения родителей за счет субвенции из областного бюджета</t>
  </si>
  <si>
    <t>Расходы на обеспечение жилыми помещениями детей-сирот, детей, оставшихся без попечения родителей за счет субвенции из федерального и областного бюджетов</t>
  </si>
  <si>
    <t>Мероприятия по подготовке к празднованию 80-й годовщины Победы в Великой Отечественной войне 1941-1945 годов</t>
  </si>
  <si>
    <t xml:space="preserve">Мероприятие «Приобретение, долевое участие в строительстве жилых помещений за счет средств областного бюджета  для детей-сирот, детей, оставшихся без попечения родителей» </t>
  </si>
  <si>
    <t xml:space="preserve">Мероприятие «Строительство (приобретение), долевое участие в строительстве жилых помещений для малоимущих многодетных семей, нуждающихся в улучшении жилищных условий»  </t>
  </si>
  <si>
    <t xml:space="preserve">Мероприятие «Строительство (приобретение), долевое участие в строительстве жилых помещений для малоимущих многодетных семей, нуждающихся в улучшении жилищных условий» </t>
  </si>
  <si>
    <t>Задача «Повышение эффективности функционирования информационной системы Тверской городской Думы, Контрольно-счетной палаты города Твери и сегментов информационных систем структурных подразделений Администрации города»</t>
  </si>
  <si>
    <t>Подпрограмма «Комплексная профилактика правонарушений в городе»</t>
  </si>
  <si>
    <t>Задача «Организация взаимодействия Администрации города Твери и правоохранительных органов в работе по предупреждению правонарушений»</t>
  </si>
  <si>
    <t xml:space="preserve">Задача «Расширение взаимодействия органов ТОС с органами местного самоуправления» </t>
  </si>
  <si>
    <t>Задача «Снос жилых аварийных многоквартирных (жилых) домов, не подлежащих капитальному ремонту или реконструкции»</t>
  </si>
  <si>
    <t>14 0 01 99991</t>
  </si>
  <si>
    <t>Мероприятие «Благоустройство Китайского парка на ул. Республиканской»</t>
  </si>
  <si>
    <t>10 2 01 99992</t>
  </si>
  <si>
    <t>Мероприятие «Проведение кадастровых работ по учету  объекта улично-дорожной сети по адресу: г.Тверь, Борихино поле д.1»</t>
  </si>
  <si>
    <t>от 22.12.2023  № 297</t>
  </si>
  <si>
    <t xml:space="preserve"> «Приложение  6</t>
  </si>
  <si>
    <t xml:space="preserve"> Приложение  5</t>
  </si>
  <si>
    <t>08 1 02 00151</t>
  </si>
  <si>
    <t>08 1 02 10151</t>
  </si>
  <si>
    <t>08 1 02 S0151</t>
  </si>
  <si>
    <t>14 0 02 00156</t>
  </si>
  <si>
    <t>14 0 02 10156</t>
  </si>
  <si>
    <t>14 0 02 S0156</t>
  </si>
  <si>
    <t>01 2  05 19054</t>
  </si>
  <si>
    <t>Реализация программ по поддержке местных инициатив в Тверской области за счет субсидии из областного бюджета (Устройство многофункциональной спортивной площадки на территории МБОУ СШ №36 по адресу: г.Тверь, Волоколамский проспект д. 10)</t>
  </si>
  <si>
    <t>01 2  05 19354</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</si>
  <si>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(Устройство многофункциональной спортивной площадки на территории МБОУ СШ №36 по адресу: г.Тверь, Волоколамский проспект д. 10)</t>
  </si>
  <si>
    <t>01 2  05 S9054</t>
  </si>
  <si>
    <t>Реализация программ по поддержке местных инициатив в Тверской области за счет средств бюджета города (Устройство многофункциональной спортивной площадки на территории МБОУ СШ №36 по адресу: г.Тверь, Волоколамский проспект д. 10)</t>
  </si>
  <si>
    <t>01 2  05 S9N54</t>
  </si>
  <si>
    <t>Реализация программ по поддержке местных инициатив в Тверской области за счет средств организаций и населения (Устройство многофункциональной спортивной площадки на территории МБОУ СШ №36 по адресу: г.Тверь, Волоколамский проспект д. 10)</t>
  </si>
  <si>
    <t>04 1 05 Д0820</t>
  </si>
  <si>
    <t>Расходы на реконструкцию блока биологической очистки очистных сооружений канализации г.Твери   без софинансирования из вышестоящих бюджетов</t>
  </si>
  <si>
    <t>14 0 01 11440</t>
  </si>
  <si>
    <t>Расходы на благоустройство территорий общего пользования за счет субсидии из областного бюджета на благоустройство дворовых и общественных территорий</t>
  </si>
  <si>
    <t>14 0 01 S1440</t>
  </si>
  <si>
    <t>Расходы на благоустройство территорий общего пользования за счет  за счет собственных средств бюджета города на благоустройство дворовых и общественных территорий в части выполнения условий предоставления субсидии из областного бюджета</t>
  </si>
  <si>
    <t>14 0 01 11450</t>
  </si>
  <si>
    <t>Расходы на благоустройство территорий общего пользования за счет субсидии из областного бюджета на обустройство мест массового отдыха населения (городских парков)</t>
  </si>
  <si>
    <t>14 0 01 S1450</t>
  </si>
  <si>
    <t>Расходы на благоустройство территорий общего пользования за счет собственных средств бюджета города на обустройство мест массового отдыха населения (городских парков)  в части выполнения условий предоставления субсидии из областного бюджета</t>
  </si>
  <si>
    <t>14 0 02 19041</t>
  </si>
  <si>
    <t>Реализация программ по поддержке местных инициатив в Тверской области за счет субсидии из областного бюджета (Устройство ограждения части придомовой территории жилого дома, расположенного по адресу: г. Тверь, пр-т Комсомольский, д. 14, на земельном участке с кадастровым номером 69:40:0100274:41)</t>
  </si>
  <si>
    <t>14 0 02 S9041</t>
  </si>
  <si>
    <t>Реализация программ по поддержке местных инициатив в Тверской области за счет средств бюджета города (Устройство ограждения части придомовой территории жилого дома, расположенного по адресу: г. Тверь, пр-т Комсомольский, д. 14, на земельном участке с кадастровым номером 69:40:0100274:41)</t>
  </si>
  <si>
    <t>Закупка товаров, работ и услуг для государственных (муниципальных) нужд</t>
  </si>
  <si>
    <t>14 0 02 S9N41</t>
  </si>
  <si>
    <t>Реализация программ по поддержке местных инициатив в Тверской области за счет средств организаций и населения (Устройство ограждения части придомовой территории жилого дома, расположенного по адресу: г. Тверь, пр-т Комсомольский, д. 14, на земельном участке с кадастровым номером 69:40:0100274:41)</t>
  </si>
  <si>
    <t>14 0 02 19042</t>
  </si>
  <si>
    <t>Реализация программ по поддержке местных инициатив в Тверской области за счет субсидии из областного бюджета (Благоустройство придомовой территории по адресу пос. Химинститута, д.24 в г. Твери Тверской области)</t>
  </si>
  <si>
    <t>14 0 02 19342</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</si>
  <si>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придомовой территории по адресу пос. Химинститута, д.24 в г. Твери Тверской области)</t>
  </si>
  <si>
    <t>14 0 02 S9042</t>
  </si>
  <si>
    <t>Реализация программ по поддержке местных инициатив в Тверской области за счет средств бюджета города (Благоустройство придомовой территории по адресу пос. Химинститута, д.24 в г. Твери Тверской области)</t>
  </si>
  <si>
    <t>14 0 02 S9N42</t>
  </si>
  <si>
    <t>Реализация программ по поддержке местных инициатив в Тверской области за счет средств организаций и населения (Благоустройство придомовой территории по адресу пос. Химинститута, д.24 в г. Твери Тверской области)</t>
  </si>
  <si>
    <t>14 0 02 19043</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</si>
  <si>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многоквартирного дома, расположенного по адресу: г. Тверь, ул. 15 лет Октября, дом 48/15 (1 этап))</t>
  </si>
  <si>
    <t>14 0 02 19343</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</si>
  <si>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многоквартирного дома, расположенного по адресу: г. Тверь, ул. 15 лет Октября, дом 48/15 (1 этап))</t>
  </si>
  <si>
    <t>14 0 02 S9043</t>
  </si>
  <si>
    <t>Реализация программ по поддержке местных инициатив в Тверской области за счет средств бюджета города (Благоустройство дворовой территории многоквартирного дома, расположенного по адресу: г. Тверь, ул. 15 лет Октября, дом 48/15 (1 этап))</t>
  </si>
  <si>
    <t>14 0 02 S9N43</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</si>
  <si>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многоквартирного дома, расположенного по адресу: г. Тверь, ул. 15 лет Октября, дом 48/15 (1 этап))</t>
  </si>
  <si>
    <t>14 0 02 19044</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</si>
  <si>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многоквартирного дома, расположенного по адресу: г. Тверь, ул. 15 лет Октября, дом 48/15 (2 этап))</t>
  </si>
  <si>
    <t>14 0 02 19344</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</si>
  <si>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многоквартирного дома, расположенного по адресу: г. Тверь, ул. 15 лет Октября, дом 48/15 (2 этап))</t>
  </si>
  <si>
    <t>14 0 02 S9044</t>
  </si>
  <si>
    <t>Реализация программ по поддержке местных инициатив в Тверской области за счет средств бюджета города (Благоустройство дворовой территории многоквартирного дома, расположенного по адресу: г. Тверь, ул. 15 лет Октября, дом 48/15 (2 этап))</t>
  </si>
  <si>
    <t>14 0 02 S9N44</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</si>
  <si>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многоквартирного дома, расположенного по адресу: г. Тверь, ул. 15 лет Октября, дом 48/15 (2 этап))</t>
  </si>
  <si>
    <t>14 0 02 19045</t>
  </si>
  <si>
    <t>Реализация программ по поддержке местных инициатив в Тверской области за счет субсидии из областного бюджета (Ремонт дворовой территории по адресу: Тверская обл., г. Тверь, ул. Можайского, д. 89)</t>
  </si>
  <si>
    <t>14 0 02 19345</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</si>
  <si>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дворовой территории по адресу: Тверская обл., г. Тверь, ул. Можайского, д. 89)</t>
  </si>
  <si>
    <t>14 0 02 S9045</t>
  </si>
  <si>
    <t>Реализация программ по поддержке местных инициатив в Тверской области за счет средств бюджета города (Ремонт дворовой территории по адресу: Тверская обл., г. Тверь, ул. Можайского, д. 89)</t>
  </si>
  <si>
    <t>14 0 02 S9N45</t>
  </si>
  <si>
    <t>Реализация программ по поддержке местных инициатив в Тверской области за счет средств организаций и населения (Ремонт дворовой территории по адресу: Тверская обл., г. Тверь, ул. Можайского, д. 89)</t>
  </si>
  <si>
    <t>14 0 02 19046</t>
  </si>
  <si>
    <t>Реализация программ по поддержке местных инициатив в Тверской области за счет субсидии из областного бюджета (Ремонт проезда к дворовой территории по адресу пос. Химинститута, д. 28 в г. Твери Тверской области)</t>
  </si>
  <si>
    <t>14 0 02 19346</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</si>
  <si>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проезда к дворовой территории по адресу пос. Химинститута, д. 28 в г. Твери Тверской области)</t>
  </si>
  <si>
    <t>14 0 02 S9046</t>
  </si>
  <si>
    <t>Реализация программ по поддержке местных инициатив в Тверской области за счет средств бюджета города (Ремонт проезда к дворовой территории по адресу пос. Химинститута, д. 28 в г. Твери Тверской области)</t>
  </si>
  <si>
    <t>14 0 02 S9N46</t>
  </si>
  <si>
    <t>Реализация программ по поддержке местных инициатив в Тверской области за счет средств организаций и населения (Ремонт проезда к дворовой территории по адресу пос. Химинститута, д. 28 в г. Твери Тверской области)</t>
  </si>
  <si>
    <t>14 0 02 19047</t>
  </si>
  <si>
    <t>Реализация программ по поддержке местных инициатив в Тверской области за счет субсидии из областного бюджета (Благоустройство придомовой территории дома 2 корпус 1 по ул. Б. Полевого в Твери)</t>
  </si>
  <si>
    <t>14 0 02 S9047</t>
  </si>
  <si>
    <t>Реализация программ по поддержке местных инициатив в Тверской области за счет средств бюджета города (Благоустройство придомовой территории дома 2 корпус 1 по ул. Б. Полевого в Твери)</t>
  </si>
  <si>
    <t>14 0 02 S9N47</t>
  </si>
  <si>
    <t>Реализация программ по поддержке местных инициатив в Тверской области за счет средств организаций и населения (Благоустройство придомовой территории дома 2 корпус 1 по ул. Б. Полевого в Твери)</t>
  </si>
  <si>
    <t>14 0 02 19048</t>
  </si>
  <si>
    <t>Реализация программ по поддержке местных инициатив в Тверской области за счет субсидии из областного бюджета (Благоустройство придомовой территории МКД, расположенного по улице Бориса Полевого, дом 2, корп. 2)</t>
  </si>
  <si>
    <t>14 0 02 S9048</t>
  </si>
  <si>
    <t>Реализация программ по поддержке местных инициатив в Тверской области за счет средств бюджета города (Благоустройство придомовой территории МКД, расположенного по улице Бориса Полевого, дом 2, корп. 2)</t>
  </si>
  <si>
    <t>14 0 02 S9N48</t>
  </si>
  <si>
    <t>Реализация программ по поддержке местных инициатив в Тверской области за счет средств организаций и населения (Благоустройство придомовой территории МКД, расположенного по улице Бориса Полевого, дом 2, корп. 2)</t>
  </si>
  <si>
    <t>14 0 02 19049</t>
  </si>
  <si>
    <t>Реализация программ по поддержке местных инициатив в Тверской области за счет субсидии из областного бюджета (Ремонт (замена) асфальтобетонного покрытия внутренних проездов и пешеходных зон по адресу: г. Тверь, ул. 1-я Суворова, д.7, 9, 11 (1 этап строительства))</t>
  </si>
  <si>
    <t>14 0 02 19349</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</si>
  <si>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(замена) асфальтобетонного покрытия внутренних проездов и пешеходных зон по адресу: г. Тверь, ул. 1-я Суворова, д.7, 9, 11 (1 этап строительства))</t>
  </si>
  <si>
    <t>14 0 02 S9049</t>
  </si>
  <si>
    <t>Реализация программ по поддержке местных инициатив в Тверской области за счет средств бюджета города (Ремонт (замена) асфальтобетонного покрытия внутренних проездов и пешеходных зон по адресу: г. Тверь, ул. 1-я Суворова, д.7, 9, 11 (1 этап строительства))</t>
  </si>
  <si>
    <t>14 0 02 S9N49</t>
  </si>
  <si>
    <t>Реализация программ по поддержке местных инициатив в Тверской области за счет средств организаций и населения Ремонт (замена) асфальтобетонного покрытия внутренних проездов и пешеходных зон по адресу: г. Тверь, ул. 1-я Суворова, д.7, 9, 11 (1 этап строительства))</t>
  </si>
  <si>
    <t>14 0 02 19050</t>
  </si>
  <si>
    <t>Реализация программ по поддержке местных инициатив в Тверской области за счет субсидии из областного бюджета (Ремонт (замена) асфальтобетонного покрытия внутренних проездов и пешеходных зон по адресу: г. Тверь, ул. 1-я Суворова, д.7, 9, 11 (2, 3 этап строительства))</t>
  </si>
  <si>
    <t>14 0 02 19350</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</si>
  <si>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(замена) асфальтобетонного покрытия внутренних проездов и пешеходных зон по адресу: г. Тверь, ул. 1-я Суворова, д.7, 9, 11 (2, 3 этап строительства))</t>
  </si>
  <si>
    <t>14 0 02 S9050</t>
  </si>
  <si>
    <t>Реализация программ по поддержке местных инициатив в Тверской области за счет средств бюджета города (Ремонт (замена) асфальтобетонного покрытия внутренних проездов и пешеходных зон по адресу: г. Тверь, ул. 1-я Суворова, д.7, 9, 11 (2, 3 этап строительства))</t>
  </si>
  <si>
    <t>14 0 02 S9N50</t>
  </si>
  <si>
    <t>Реализация программ по поддержке местных инициатив в Тверской области за счет средств организаций и населения (Ремонт (замена) асфальтобетонного покрытия внутренних проездов и пешеходных зон по адресу: г. Тверь, ул. 1-я Суворова, д.7, 9, 11 (2, 3 этап строительства))</t>
  </si>
  <si>
    <t>14 0 02 19051</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</si>
  <si>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многоквартирного дома по адресу: г. Тверь, ул. Склизкова, д. 10)</t>
  </si>
  <si>
    <t>14 0 02 19351</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</si>
  <si>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многоквартирного дома по адресу: г. Тверь, ул. Склизкова, д. 10)</t>
  </si>
  <si>
    <t>14 0 02 S9051</t>
  </si>
  <si>
    <t>Реализация программ по поддержке местных инициатив в Тверской области за счет средств бюджета города (Благоустройство дворовой территории многоквартирного дома по адресу: г. Тверь, ул. Склизкова, д. 10)</t>
  </si>
  <si>
    <t>14 0 02 S9N51</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</si>
  <si>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многоквартирного дома по адресу: г. Тверь, ул. Склизкова, д. 10)</t>
  </si>
  <si>
    <t>14 0 02 19052</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</si>
  <si>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дома по ул. Симеоновская, 30)</t>
  </si>
  <si>
    <t>14 0 02 19352</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</si>
  <si>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дома по ул. Симеоновская, 30)</t>
  </si>
  <si>
    <t>14 0 02 S9052</t>
  </si>
  <si>
    <t>Реализация программ по поддержке местных инициатив в Тверской области за счет средств бюджета города (Благоустройство дворовой территории дома по ул. Симеоновская, 30)</t>
  </si>
  <si>
    <t>14 0 02 S9N52</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</si>
  <si>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дома по ул. Симеоновская, 30)</t>
  </si>
  <si>
    <t>14 0 02 19053</t>
  </si>
  <si>
    <t>Реализация программ по поддержке местных инициатив в Тверской области за счет субсидии из областного бюджета (Ремонт дворовой территории по адресу: Тверская обл., г. Тверь, проспект Чайковского, д. 98)</t>
  </si>
  <si>
    <t>14 0 02 19353</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</si>
  <si>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дворовой территории по адресу: Тверская обл., г. Тверь, проспект Чайковского, д. 98)</t>
  </si>
  <si>
    <t>14 0 02 S9053</t>
  </si>
  <si>
    <t>Реализация программ по поддержке местных инициатив в Тверской области за счет средств бюджета города (Ремонт дворовой территории по адресу: Тверская обл., г. Тверь, проспект Чайковского, д. 98)</t>
  </si>
  <si>
    <t>14 0 02 S9N53</t>
  </si>
  <si>
    <t>Реализация программ по поддержке местных инициатив в Тверской области за счет средств организаций и населения (Ремонт дворовой территории по адресу: Тверская обл., г. Тверь, проспект Чайковского, д. 98)</t>
  </si>
  <si>
    <t>14 0 F2 А5551</t>
  </si>
  <si>
    <t>14 0 1П 17002</t>
  </si>
  <si>
    <t>Инициативный проект «Благоустройство придомовой территории по адресу: ул.Можайского д.62 корп.1»</t>
  </si>
  <si>
    <t>14 0 1П 17N02</t>
  </si>
  <si>
    <t>Инициативный проект «Благоустройство придомовой территории по адресу: ул.Можайского д.62 корп.1» за счет средств организаций и населения</t>
  </si>
  <si>
    <t>14 0 1П 17005</t>
  </si>
  <si>
    <t>Инициативный проект «Благоустройство придомовой территории, расположенной по адресу: г. Тверь б-р. Гусева д.6»</t>
  </si>
  <si>
    <t>14 0 1П 17N05</t>
  </si>
  <si>
    <t>Инициативный проект «Благоустройство придомовой территории, расположенной по адресу: г. Тверь б-р. Гусева д.6» за счет средств организаций и населения</t>
  </si>
  <si>
    <t>14 0 1П 17006</t>
  </si>
  <si>
    <t>Инициативный проект «Благоустройство дворовой территории по адресу: г. Тверь, ул. Левитана д.34»</t>
  </si>
  <si>
    <t>14 0 1П 17N06</t>
  </si>
  <si>
    <t>Инициативный проект «Благоустройство дворовой территории по адресу: г. Тверь, ул. Левитана д.34» за счет средств организаций и населения</t>
  </si>
  <si>
    <t>14 0 1П 17007</t>
  </si>
  <si>
    <t>Инициативный проект «Ремонт асфальтобетонного покрытия внутреннего проезда и площадки для стоянки а/машин по адресу: г. Тверь, Спортивный переулок д.3»</t>
  </si>
  <si>
    <t>14 0 1П 17N07</t>
  </si>
  <si>
    <t>Инициативный проект «Ремонт асфальтобетонного покрытия внутреннего проезда и площадки для стоянки а/машин по адресу: г. Тверь, Спортивный переулок д.3» за счет средств организаций и населения</t>
  </si>
  <si>
    <t>14 0 1П 17008</t>
  </si>
  <si>
    <t>Инициативный проект «Асфальтирование придомовой территории многоквартирного дома по адресу: г. Тверь проспект Николая Корыткова д.3 к.1»</t>
  </si>
  <si>
    <t>14 0 1П 17N08</t>
  </si>
  <si>
    <t>Инициативный проект «Асфальтирование придомовой территории многоквартирного дома по адресу: г. Тверь проспект Николая Корыткова д.3 к.1» за счет средств организаций и населения</t>
  </si>
  <si>
    <t>01 1 02 01040</t>
  </si>
  <si>
    <t>Расходы  на укрепление материально-технической базы муниципальных дошкольных образовательных организаций за счет собственных средств бюджета города в рамках реализации мероприятий, софинансируемых из областного бюджета (без софинансирования из вышестоящих бюджетов)</t>
  </si>
  <si>
    <t>от ____.____.2024  № ____</t>
  </si>
  <si>
    <t>01 2 05 L7500</t>
  </si>
  <si>
    <t>01 2  05 07500</t>
  </si>
  <si>
    <t>01 2  05 А7500</t>
  </si>
  <si>
    <t>01 2  05 S7500</t>
  </si>
  <si>
    <t>01 2 06 18001</t>
  </si>
  <si>
    <t>Расходы на реализацию проектов в рамках поддержки школьных инициатив Тверской области за счет средств областного бюджета (проект «Скалодром» в МОУ СОШ № 40)</t>
  </si>
  <si>
    <t>01 2 06 18002</t>
  </si>
  <si>
    <t>Расходы на реализацию проектов в рамках поддержки школьных инициатив Тверской области за счет средств областного бюджета (проект «Создание развивающего образовательного пространства «Умная рекреация» в МБОУ СШ № 53)</t>
  </si>
  <si>
    <t>01 2 06 18003</t>
  </si>
  <si>
    <t>Расходы на реализацию проектов в рамках поддержки школьных инициатив Тверской области за счет средств областного бюджета (проект «Трансформируемая многофункциональная образовательная креативно-развивающаяся школьная среда «Наш мир» в МБОУ СШ № 9)</t>
  </si>
  <si>
    <t>01 2 06 18004</t>
  </si>
  <si>
    <t>Расходы на реализацию проектов в рамках поддержки школьных инициатив Тверской области за счет средств областного бюджета (проект «Центр предпрофильной подготовки «Умникум» в МОУ «Тверская гимназия № 8»)</t>
  </si>
  <si>
    <t>01 2 06 18005</t>
  </si>
  <si>
    <t>Расходы на реализацию проектов в рамках поддержки школьных инициатив Тверской области за счет средств областного бюджета (проект «Создание мультимедийного центра военно-патриотического воспитания «Судьба  и Родина едины» в МОУ «Тверской лицей»)</t>
  </si>
  <si>
    <t>01 2 06 18006</t>
  </si>
  <si>
    <t>Расходы на реализацию проектов в рамках поддержки школьных инициатив Тверской области за счет средств областного бюджета (проект «Юнармейская комната (штаб объединенного многопрофильного отряда «Луч» в МОУ СОШ № 29)</t>
  </si>
  <si>
    <t>01 2 06 18007</t>
  </si>
  <si>
    <t>Расходы на реализацию проектов в рамках поддержки школьных инициатив Тверской области за счет средств областного бюджета (проект «Медиаконтент и электронное расписание» в МОУ СОШ № 51)</t>
  </si>
  <si>
    <t>01 2 06 18008</t>
  </si>
  <si>
    <t>Расходы на реализацию проектов в рамках поддержки школьных инициатив Тверской области за счет средств областного бюджета (проект «Медиалаборатория «Твой дебют» в МОУ СОШ № 43)</t>
  </si>
  <si>
    <t>01 2 06 18009</t>
  </si>
  <si>
    <t>Расходы на реализацию проектов в рамках поддержки школьных инициатив Тверской области за счет средств областного бюджета (проект «Тренировочная площадка для развития уличных видов спорта» в МОУ СОШ № 24)</t>
  </si>
  <si>
    <t>02 1 01 L5199</t>
  </si>
  <si>
    <t>06 2 G6 А0132</t>
  </si>
  <si>
    <t>06 2 G6 50132</t>
  </si>
  <si>
    <t>02 2 01 S1300</t>
  </si>
  <si>
    <t>Расходы на установку барельефных композиций на памятник великому князю Михаилу Ярославовичу Тверскому за счет собственных средств бюджета города   (в части выполнения условий предоставления субсидии из областного бюджета)</t>
  </si>
  <si>
    <t>05 4 00 00000</t>
  </si>
  <si>
    <t>Подпрограмма «Расселение аварийного жилья, подлежащего реставрации (реконструкции), с целью дальнейшего приспособления объекта культурного наследия «Морозовский городок» для современного использования»</t>
  </si>
  <si>
    <t>05 4 02 00000</t>
  </si>
  <si>
    <t>Задача «Переселение граждан из аварийного жилищного фонда, входящего в состав объекта культурного наследия «Морозовский городок»</t>
  </si>
  <si>
    <t>05 4 02 99999</t>
  </si>
  <si>
    <t>08 1 03 99992</t>
  </si>
  <si>
    <t>14 0 01 01450</t>
  </si>
  <si>
    <t>Расходы на благоустройство территорий общего пользования за счет собственных средств бюджета города на обустройство мест массового отдыха населения (городских парков)  (без софинансирования из вышестоящих бюджетов)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</si>
</sst>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0\ 0000"/>
    <numFmt numFmtId="174" formatCode="00\ 0\ 00\ 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0000"/>
  </numFmts>
  <fonts count="55">
    <font>
      <sz val="10"/>
      <name val="Arial Cyr"/>
      <family val="0"/>
    </font>
    <font>
      <sz val="11"/>
      <color indexed="8"/>
      <name val="Calibri"/>
      <family val="2"/>
    </font>
    <font>
      <sz val="12"/>
      <name val="Times New Roman"/>
      <family val="1"/>
    </font>
    <font>
      <sz val="12"/>
      <name val="Arial Cyr"/>
      <family val="0"/>
    </font>
    <font>
      <b/>
      <sz val="10"/>
      <name val="Arial Cyr"/>
      <family val="0"/>
    </font>
    <font>
      <b/>
      <sz val="12"/>
      <name val="Times New Roman"/>
      <family val="1"/>
    </font>
    <font>
      <sz val="10"/>
      <name val="Times New Roman"/>
      <family val="1"/>
    </font>
    <font>
      <sz val="11"/>
      <name val="Arial Cyr"/>
      <family val="2"/>
    </font>
    <font>
      <b/>
      <i/>
      <sz val="12"/>
      <name val="Times New Roman"/>
      <family val="1"/>
    </font>
    <font>
      <b/>
      <i/>
      <sz val="10"/>
      <name val="Arial Cyr"/>
      <family val="0"/>
    </font>
    <font>
      <b/>
      <sz val="14"/>
      <name val="Arial Cyr"/>
      <family val="2"/>
    </font>
    <font>
      <sz val="11"/>
      <name val="Times New Roman"/>
      <family val="1"/>
    </font>
    <font>
      <sz val="14"/>
      <name val="Times New Roman"/>
      <family val="1"/>
    </font>
    <font>
      <sz val="16"/>
      <name val="Times New Roman"/>
      <family val="1"/>
    </font>
    <font>
      <sz val="16"/>
      <name val="Arial Cyr"/>
      <family val="0"/>
    </font>
    <font>
      <b/>
      <sz val="18"/>
      <name val="Times New Roman"/>
      <family val="1"/>
    </font>
    <font>
      <sz val="18"/>
      <name val="Arial Cyr"/>
      <family val="0"/>
    </font>
    <font>
      <i/>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0"/>
      <name val="Times New Roman"/>
      <family val="1"/>
    </font>
    <font>
      <sz val="12"/>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C00000"/>
      <name val="Times New Roman"/>
      <family val="1"/>
    </font>
    <font>
      <sz val="12"/>
      <color rgb="FFC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5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s>
  <cellStyleXfs count="6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36" fillId="0" borderId="0" applyFont="0" applyFill="0" applyBorder="0" applyAlignment="0" applyProtection="0"/>
    <xf numFmtId="168" fontId="36"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36" fillId="31" borderId="8" applyNumberFormat="0" applyFont="0" applyAlignment="0" applyProtection="0"/>
    <xf numFmtId="9" fontId="36"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36" fillId="0" borderId="0" applyFont="0" applyFill="0" applyBorder="0" applyAlignment="0" applyProtection="0"/>
    <xf numFmtId="169" fontId="36" fillId="0" borderId="0" applyFont="0" applyFill="0" applyBorder="0" applyAlignment="0" applyProtection="0"/>
    <xf numFmtId="0" fontId="52" fillId="32" borderId="0" applyNumberFormat="0" applyBorder="0" applyAlignment="0" applyProtection="0"/>
  </cellStyleXfs>
  <cellXfs count="141">
    <xf numFmtId="0" fontId="0" fillId="0" borderId="0" xfId="0" applyAlignment="1">
      <alignment/>
    </xf>
    <xf numFmtId="49" fontId="2" fillId="0" borderId="0" xfId="0" applyNumberFormat="1"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right" vertical="center" wrapText="1"/>
    </xf>
    <xf numFmtId="49" fontId="5" fillId="0" borderId="0" xfId="0" applyNumberFormat="1" applyFont="1" applyAlignment="1">
      <alignment horizontal="center" vertical="center" wrapText="1"/>
    </xf>
    <xf numFmtId="49" fontId="5" fillId="0" borderId="0" xfId="0" applyNumberFormat="1" applyFont="1" applyAlignment="1">
      <alignment horizontal="justify" vertical="center" wrapText="1"/>
    </xf>
    <xf numFmtId="0" fontId="6" fillId="0" borderId="0" xfId="0" applyFont="1" applyBorder="1" applyAlignment="1">
      <alignment/>
    </xf>
    <xf numFmtId="0" fontId="6" fillId="0" borderId="0" xfId="0" applyFont="1" applyAlignment="1">
      <alignment/>
    </xf>
    <xf numFmtId="0" fontId="5" fillId="0" borderId="0" xfId="0" applyFont="1" applyAlignment="1">
      <alignment vertical="center"/>
    </xf>
    <xf numFmtId="3" fontId="2" fillId="0" borderId="10" xfId="0" applyNumberFormat="1" applyFont="1" applyBorder="1" applyAlignment="1">
      <alignment horizontal="center" vertical="center" wrapText="1"/>
    </xf>
    <xf numFmtId="0" fontId="7" fillId="0" borderId="0" xfId="0" applyFont="1" applyAlignment="1">
      <alignment horizontal="center"/>
    </xf>
    <xf numFmtId="49" fontId="2" fillId="0" borderId="10" xfId="0" applyNumberFormat="1" applyFont="1" applyBorder="1" applyAlignment="1">
      <alignment horizontal="center" vertical="center" wrapText="1"/>
    </xf>
    <xf numFmtId="0" fontId="4" fillId="0" borderId="0" xfId="0" applyFont="1" applyAlignment="1">
      <alignment horizontal="center"/>
    </xf>
    <xf numFmtId="49" fontId="5" fillId="33" borderId="10" xfId="0" applyNumberFormat="1" applyFont="1" applyFill="1" applyBorder="1" applyAlignment="1">
      <alignment horizontal="center" wrapText="1"/>
    </xf>
    <xf numFmtId="172" fontId="5" fillId="33" borderId="10" xfId="0" applyNumberFormat="1" applyFont="1" applyFill="1" applyBorder="1" applyAlignment="1">
      <alignment horizontal="right" wrapText="1"/>
    </xf>
    <xf numFmtId="49" fontId="8" fillId="34" borderId="10" xfId="0" applyNumberFormat="1" applyFont="1" applyFill="1" applyBorder="1" applyAlignment="1">
      <alignment horizontal="center" wrapText="1"/>
    </xf>
    <xf numFmtId="3" fontId="8" fillId="34" borderId="10" xfId="0" applyNumberFormat="1" applyFont="1" applyFill="1" applyBorder="1" applyAlignment="1">
      <alignment horizontal="justify" wrapText="1"/>
    </xf>
    <xf numFmtId="172" fontId="8" fillId="34" borderId="10" xfId="0" applyNumberFormat="1" applyFont="1" applyFill="1" applyBorder="1" applyAlignment="1">
      <alignment horizontal="right" wrapText="1"/>
    </xf>
    <xf numFmtId="0" fontId="9" fillId="34" borderId="0" xfId="0" applyFont="1" applyFill="1" applyAlignment="1">
      <alignment/>
    </xf>
    <xf numFmtId="49" fontId="2" fillId="5" borderId="10" xfId="0" applyNumberFormat="1" applyFont="1" applyFill="1" applyBorder="1" applyAlignment="1">
      <alignment horizontal="center" wrapText="1"/>
    </xf>
    <xf numFmtId="3" fontId="2" fillId="5" borderId="10" xfId="0" applyNumberFormat="1" applyFont="1" applyFill="1" applyBorder="1" applyAlignment="1">
      <alignment horizontal="justify" wrapText="1"/>
    </xf>
    <xf numFmtId="172" fontId="2" fillId="5" borderId="10" xfId="0" applyNumberFormat="1" applyFont="1" applyFill="1" applyBorder="1" applyAlignment="1">
      <alignment horizontal="right" wrapText="1"/>
    </xf>
    <xf numFmtId="49" fontId="2" fillId="0" borderId="10" xfId="0" applyNumberFormat="1" applyFont="1" applyFill="1" applyBorder="1" applyAlignment="1">
      <alignment horizontal="center" wrapText="1"/>
    </xf>
    <xf numFmtId="3" fontId="2" fillId="0" borderId="10" xfId="0" applyNumberFormat="1" applyFont="1" applyFill="1" applyBorder="1" applyAlignment="1">
      <alignment horizontal="justify" wrapText="1"/>
    </xf>
    <xf numFmtId="172" fontId="2" fillId="35" borderId="10" xfId="0" applyNumberFormat="1" applyFont="1" applyFill="1" applyBorder="1" applyAlignment="1">
      <alignment horizontal="right"/>
    </xf>
    <xf numFmtId="49" fontId="2" fillId="35" borderId="10" xfId="0" applyNumberFormat="1" applyFont="1" applyFill="1" applyBorder="1" applyAlignment="1">
      <alignment horizontal="center" wrapText="1"/>
    </xf>
    <xf numFmtId="3" fontId="2" fillId="0" borderId="10" xfId="0" applyNumberFormat="1" applyFont="1" applyBorder="1" applyAlignment="1">
      <alignment horizontal="justify" wrapText="1"/>
    </xf>
    <xf numFmtId="172" fontId="2" fillId="0" borderId="10" xfId="0" applyNumberFormat="1" applyFont="1" applyFill="1" applyBorder="1" applyAlignment="1">
      <alignment horizontal="right"/>
    </xf>
    <xf numFmtId="49" fontId="2" fillId="0" borderId="10" xfId="0" applyNumberFormat="1" applyFont="1" applyBorder="1" applyAlignment="1">
      <alignment horizontal="center" wrapText="1"/>
    </xf>
    <xf numFmtId="49" fontId="2" fillId="0" borderId="10" xfId="0" applyNumberFormat="1" applyFont="1" applyFill="1" applyBorder="1" applyAlignment="1">
      <alignment horizontal="center"/>
    </xf>
    <xf numFmtId="3" fontId="2" fillId="35" borderId="10" xfId="0" applyNumberFormat="1" applyFont="1" applyFill="1" applyBorder="1" applyAlignment="1">
      <alignment horizontal="justify" wrapText="1"/>
    </xf>
    <xf numFmtId="172" fontId="2" fillId="0" borderId="10" xfId="0" applyNumberFormat="1" applyFont="1" applyBorder="1" applyAlignment="1">
      <alignment horizontal="right"/>
    </xf>
    <xf numFmtId="0" fontId="2" fillId="0" borderId="10" xfId="0" applyFont="1" applyBorder="1" applyAlignment="1">
      <alignment horizontal="justify" wrapText="1"/>
    </xf>
    <xf numFmtId="172" fontId="2" fillId="0" borderId="10" xfId="0" applyNumberFormat="1" applyFont="1" applyBorder="1" applyAlignment="1">
      <alignment horizontal="right" wrapText="1"/>
    </xf>
    <xf numFmtId="49" fontId="2" fillId="36" borderId="10" xfId="0" applyNumberFormat="1" applyFont="1" applyFill="1" applyBorder="1" applyAlignment="1">
      <alignment horizontal="center"/>
    </xf>
    <xf numFmtId="172" fontId="2" fillId="35" borderId="10" xfId="0" applyNumberFormat="1" applyFont="1" applyFill="1" applyBorder="1" applyAlignment="1">
      <alignment horizontal="right" wrapText="1"/>
    </xf>
    <xf numFmtId="49" fontId="5" fillId="0" borderId="10" xfId="0" applyNumberFormat="1" applyFont="1" applyFill="1" applyBorder="1" applyAlignment="1">
      <alignment horizontal="center" wrapText="1"/>
    </xf>
    <xf numFmtId="172" fontId="2" fillId="0" borderId="10" xfId="0" applyNumberFormat="1" applyFont="1" applyFill="1" applyBorder="1" applyAlignment="1">
      <alignment horizontal="right" wrapText="1"/>
    </xf>
    <xf numFmtId="0" fontId="4" fillId="0" borderId="0" xfId="0" applyFont="1" applyFill="1" applyAlignment="1">
      <alignment horizontal="center"/>
    </xf>
    <xf numFmtId="3" fontId="2" fillId="5" borderId="10" xfId="0" applyNumberFormat="1" applyFont="1" applyFill="1" applyBorder="1" applyAlignment="1">
      <alignment horizontal="center" wrapText="1"/>
    </xf>
    <xf numFmtId="172" fontId="2" fillId="5" borderId="10" xfId="0" applyNumberFormat="1" applyFont="1" applyFill="1" applyBorder="1" applyAlignment="1">
      <alignment horizontal="justify" wrapText="1"/>
    </xf>
    <xf numFmtId="0" fontId="2" fillId="0" borderId="10" xfId="0" applyFont="1" applyFill="1" applyBorder="1" applyAlignment="1">
      <alignment horizontal="justify" wrapText="1"/>
    </xf>
    <xf numFmtId="49" fontId="2" fillId="0" borderId="10" xfId="0" applyNumberFormat="1" applyFont="1" applyBorder="1" applyAlignment="1">
      <alignment horizontal="center"/>
    </xf>
    <xf numFmtId="49" fontId="2" fillId="36" borderId="10" xfId="0" applyNumberFormat="1" applyFont="1" applyFill="1" applyBorder="1" applyAlignment="1">
      <alignment horizontal="justify" wrapText="1"/>
    </xf>
    <xf numFmtId="172" fontId="2" fillId="0" borderId="10" xfId="56" applyNumberFormat="1" applyFont="1" applyBorder="1" applyAlignment="1">
      <alignment horizontal="right"/>
    </xf>
    <xf numFmtId="3" fontId="5" fillId="0" borderId="10" xfId="0" applyNumberFormat="1" applyFont="1" applyFill="1" applyBorder="1" applyAlignment="1">
      <alignment horizontal="center" wrapText="1"/>
    </xf>
    <xf numFmtId="172" fontId="0" fillId="35" borderId="0" xfId="0" applyNumberFormat="1" applyFill="1" applyAlignment="1">
      <alignment horizontal="center" vertical="center"/>
    </xf>
    <xf numFmtId="49" fontId="5" fillId="0" borderId="10" xfId="0" applyNumberFormat="1" applyFont="1" applyBorder="1" applyAlignment="1">
      <alignment horizontal="center" wrapText="1"/>
    </xf>
    <xf numFmtId="172" fontId="5" fillId="0" borderId="10" xfId="0" applyNumberFormat="1" applyFont="1" applyBorder="1" applyAlignment="1">
      <alignment horizontal="right" wrapText="1"/>
    </xf>
    <xf numFmtId="0" fontId="10" fillId="0" borderId="0" xfId="0" applyFont="1" applyAlignment="1">
      <alignment horizontal="center"/>
    </xf>
    <xf numFmtId="49" fontId="2" fillId="0" borderId="0" xfId="0" applyNumberFormat="1" applyFont="1" applyBorder="1" applyAlignment="1">
      <alignment horizontal="center" vertical="center" wrapText="1"/>
    </xf>
    <xf numFmtId="3" fontId="2" fillId="0" borderId="0" xfId="0" applyNumberFormat="1" applyFont="1" applyBorder="1" applyAlignment="1">
      <alignment horizontal="justify" vertical="center" wrapText="1"/>
    </xf>
    <xf numFmtId="172" fontId="2" fillId="0" borderId="0" xfId="0" applyNumberFormat="1" applyFont="1" applyBorder="1" applyAlignment="1">
      <alignment horizontal="center" vertical="center" wrapText="1"/>
    </xf>
    <xf numFmtId="49" fontId="5" fillId="0" borderId="0" xfId="0" applyNumberFormat="1" applyFont="1" applyAlignment="1">
      <alignment horizontal="center" vertical="center"/>
    </xf>
    <xf numFmtId="0" fontId="5" fillId="0" borderId="0" xfId="0" applyFont="1" applyBorder="1" applyAlignment="1">
      <alignment horizontal="right" vertical="center" wrapText="1"/>
    </xf>
    <xf numFmtId="0" fontId="5" fillId="0" borderId="0" xfId="0" applyFont="1" applyAlignment="1">
      <alignment horizontal="justify" vertical="center" wrapText="1"/>
    </xf>
    <xf numFmtId="0" fontId="5" fillId="0" borderId="0" xfId="0" applyFont="1" applyBorder="1" applyAlignment="1">
      <alignment vertical="center"/>
    </xf>
    <xf numFmtId="172" fontId="5" fillId="0" borderId="0" xfId="0" applyNumberFormat="1" applyFont="1" applyBorder="1" applyAlignment="1">
      <alignment vertical="center"/>
    </xf>
    <xf numFmtId="0" fontId="11" fillId="0" borderId="0" xfId="0" applyFont="1" applyBorder="1" applyAlignment="1">
      <alignment/>
    </xf>
    <xf numFmtId="0" fontId="11" fillId="0" borderId="0" xfId="0" applyFont="1" applyAlignment="1">
      <alignment/>
    </xf>
    <xf numFmtId="0" fontId="4" fillId="0" borderId="0" xfId="0" applyFont="1" applyAlignment="1">
      <alignment/>
    </xf>
    <xf numFmtId="0" fontId="12" fillId="0" borderId="0" xfId="0" applyFont="1" applyAlignment="1">
      <alignment vertical="center"/>
    </xf>
    <xf numFmtId="172" fontId="5" fillId="0" borderId="0" xfId="0" applyNumberFormat="1" applyFont="1" applyFill="1" applyBorder="1" applyAlignment="1">
      <alignment horizontal="righ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horizontal="center"/>
    </xf>
    <xf numFmtId="0" fontId="9" fillId="0" borderId="0" xfId="0" applyFont="1" applyFill="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172" fontId="0" fillId="35" borderId="0" xfId="0" applyNumberFormat="1" applyFont="1" applyFill="1" applyBorder="1" applyAlignment="1">
      <alignment horizontal="center" vertical="center"/>
    </xf>
    <xf numFmtId="172" fontId="0" fillId="35" borderId="0" xfId="0" applyNumberFormat="1" applyFont="1" applyFill="1" applyAlignment="1">
      <alignment horizontal="center" vertical="center"/>
    </xf>
    <xf numFmtId="0" fontId="0" fillId="0" borderId="0" xfId="0" applyFont="1" applyFill="1" applyAlignment="1">
      <alignment/>
    </xf>
    <xf numFmtId="0" fontId="0" fillId="37" borderId="0" xfId="0" applyFont="1" applyFill="1" applyAlignment="1">
      <alignment/>
    </xf>
    <xf numFmtId="0" fontId="3" fillId="5" borderId="0" xfId="0" applyFont="1" applyFill="1" applyAlignment="1">
      <alignment horizontal="center" vertical="center"/>
    </xf>
    <xf numFmtId="0" fontId="0" fillId="5" borderId="0" xfId="0" applyFont="1" applyFill="1" applyAlignment="1">
      <alignment/>
    </xf>
    <xf numFmtId="0" fontId="3" fillId="0" borderId="0" xfId="0" applyFont="1" applyAlignment="1">
      <alignment horizontal="center" vertical="center"/>
    </xf>
    <xf numFmtId="0" fontId="3" fillId="35" borderId="0" xfId="0" applyFont="1" applyFill="1" applyAlignment="1">
      <alignment horizontal="center" vertical="center"/>
    </xf>
    <xf numFmtId="0" fontId="0" fillId="35" borderId="0" xfId="0" applyFont="1" applyFill="1" applyAlignment="1">
      <alignment/>
    </xf>
    <xf numFmtId="3" fontId="2" fillId="0" borderId="10" xfId="0" applyNumberFormat="1" applyFont="1" applyFill="1" applyBorder="1" applyAlignment="1">
      <alignment horizontal="justify" vertical="center" wrapText="1"/>
    </xf>
    <xf numFmtId="49" fontId="5" fillId="33" borderId="10" xfId="0" applyNumberFormat="1" applyFont="1" applyFill="1" applyBorder="1" applyAlignment="1">
      <alignment horizontal="left" wrapText="1"/>
    </xf>
    <xf numFmtId="49" fontId="5" fillId="0" borderId="0" xfId="0" applyNumberFormat="1" applyFont="1" applyBorder="1" applyAlignment="1">
      <alignment horizontal="center" vertical="center"/>
    </xf>
    <xf numFmtId="0" fontId="0" fillId="0" borderId="0" xfId="0" applyBorder="1" applyAlignment="1">
      <alignment/>
    </xf>
    <xf numFmtId="0" fontId="5" fillId="0" borderId="0" xfId="0" applyFont="1" applyBorder="1" applyAlignment="1">
      <alignment horizontal="justify" vertical="center" wrapText="1"/>
    </xf>
    <xf numFmtId="0" fontId="0" fillId="0" borderId="0" xfId="0" applyFont="1" applyFill="1" applyAlignment="1">
      <alignment/>
    </xf>
    <xf numFmtId="172" fontId="5" fillId="33" borderId="0" xfId="0" applyNumberFormat="1" applyFont="1" applyFill="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wrapText="1"/>
    </xf>
    <xf numFmtId="172" fontId="2" fillId="0" borderId="10" xfId="0" applyNumberFormat="1" applyFont="1" applyBorder="1" applyAlignment="1">
      <alignment vertical="center"/>
    </xf>
    <xf numFmtId="0" fontId="3" fillId="0" borderId="0" xfId="0" applyFont="1" applyAlignment="1">
      <alignment horizontal="center" vertical="center"/>
    </xf>
    <xf numFmtId="0" fontId="2" fillId="0" borderId="10" xfId="0" applyFont="1" applyFill="1" applyBorder="1" applyAlignment="1">
      <alignment wrapText="1"/>
    </xf>
    <xf numFmtId="0" fontId="2" fillId="0" borderId="0" xfId="0" applyFont="1" applyAlignment="1">
      <alignment horizontal="center" vertical="center"/>
    </xf>
    <xf numFmtId="0" fontId="2" fillId="0" borderId="0" xfId="0" applyNumberFormat="1" applyFont="1" applyAlignment="1">
      <alignment horizontal="center" vertical="center"/>
    </xf>
    <xf numFmtId="0" fontId="5" fillId="0" borderId="0" xfId="0" applyNumberFormat="1" applyFont="1" applyAlignment="1">
      <alignment horizontal="center" vertical="center" wrapText="1"/>
    </xf>
    <xf numFmtId="0" fontId="2" fillId="0" borderId="10" xfId="0" applyNumberFormat="1" applyFont="1" applyBorder="1" applyAlignment="1">
      <alignment horizontal="center" vertical="center" wrapText="1"/>
    </xf>
    <xf numFmtId="0" fontId="5" fillId="33" borderId="10" xfId="0" applyNumberFormat="1" applyFont="1" applyFill="1" applyBorder="1" applyAlignment="1">
      <alignment horizontal="center" wrapText="1"/>
    </xf>
    <xf numFmtId="0" fontId="8" fillId="34" borderId="10" xfId="0" applyNumberFormat="1" applyFont="1" applyFill="1" applyBorder="1" applyAlignment="1">
      <alignment horizontal="center" wrapText="1"/>
    </xf>
    <xf numFmtId="0" fontId="2" fillId="5" borderId="10" xfId="0" applyNumberFormat="1" applyFont="1" applyFill="1" applyBorder="1" applyAlignment="1">
      <alignment horizontal="center" wrapText="1"/>
    </xf>
    <xf numFmtId="0" fontId="2" fillId="0" borderId="10" xfId="0" applyNumberFormat="1" applyFont="1" applyFill="1" applyBorder="1" applyAlignment="1">
      <alignment horizontal="center" wrapText="1"/>
    </xf>
    <xf numFmtId="0" fontId="2" fillId="0" borderId="10" xfId="0" applyNumberFormat="1" applyFont="1" applyFill="1" applyBorder="1" applyAlignment="1">
      <alignment horizontal="center"/>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xf>
    <xf numFmtId="0" fontId="2" fillId="36" borderId="10" xfId="0" applyNumberFormat="1" applyFont="1" applyFill="1" applyBorder="1" applyAlignment="1">
      <alignment horizontal="center"/>
    </xf>
    <xf numFmtId="0" fontId="2" fillId="35" borderId="10" xfId="0" applyNumberFormat="1" applyFont="1" applyFill="1" applyBorder="1" applyAlignment="1">
      <alignment horizontal="center" wrapText="1"/>
    </xf>
    <xf numFmtId="0" fontId="5" fillId="0" borderId="10" xfId="0" applyNumberFormat="1" applyFont="1" applyBorder="1" applyAlignment="1">
      <alignment horizontal="center" wrapText="1"/>
    </xf>
    <xf numFmtId="0" fontId="2" fillId="36" borderId="0" xfId="0" applyNumberFormat="1" applyFont="1" applyFill="1" applyBorder="1" applyAlignment="1">
      <alignment horizontal="center" vertical="center" wrapText="1"/>
    </xf>
    <xf numFmtId="0" fontId="5" fillId="0" borderId="0" xfId="0" applyNumberFormat="1" applyFont="1" applyBorder="1" applyAlignment="1">
      <alignment horizontal="center" vertical="center"/>
    </xf>
    <xf numFmtId="0" fontId="5" fillId="0" borderId="0" xfId="0" applyNumberFormat="1" applyFont="1" applyAlignment="1">
      <alignment horizontal="center" vertical="center"/>
    </xf>
    <xf numFmtId="3" fontId="5" fillId="0" borderId="10" xfId="0" applyNumberFormat="1" applyFont="1" applyBorder="1" applyAlignment="1">
      <alignment horizontal="left" wrapText="1"/>
    </xf>
    <xf numFmtId="0" fontId="5" fillId="0" borderId="0" xfId="0" applyFont="1" applyBorder="1" applyAlignment="1">
      <alignment horizontal="right" wrapText="1"/>
    </xf>
    <xf numFmtId="0" fontId="2" fillId="36" borderId="10" xfId="0" applyFont="1" applyFill="1" applyBorder="1" applyAlignment="1">
      <alignment horizontal="justify" wrapText="1"/>
    </xf>
    <xf numFmtId="174" fontId="2" fillId="0" borderId="10" xfId="0" applyNumberFormat="1" applyFont="1" applyFill="1" applyBorder="1" applyAlignment="1">
      <alignment horizontal="center" wrapText="1"/>
    </xf>
    <xf numFmtId="0" fontId="5" fillId="0" borderId="0" xfId="0" applyFont="1" applyBorder="1" applyAlignment="1">
      <alignment horizontal="justify" wrapText="1"/>
    </xf>
    <xf numFmtId="172" fontId="5" fillId="0" borderId="0" xfId="0" applyNumberFormat="1" applyFont="1" applyBorder="1" applyAlignment="1">
      <alignment horizontal="center" vertical="center"/>
    </xf>
    <xf numFmtId="174" fontId="2" fillId="0" borderId="10" xfId="0" applyNumberFormat="1" applyFont="1" applyFill="1" applyBorder="1" applyAlignment="1">
      <alignment horizontal="center"/>
    </xf>
    <xf numFmtId="172" fontId="5" fillId="0" borderId="0" xfId="0" applyNumberFormat="1" applyFont="1" applyBorder="1" applyAlignment="1">
      <alignment horizontal="right" wrapText="1"/>
    </xf>
    <xf numFmtId="172" fontId="3" fillId="35" borderId="0" xfId="0" applyNumberFormat="1" applyFont="1" applyFill="1" applyAlignment="1">
      <alignment horizontal="center" vertical="center"/>
    </xf>
    <xf numFmtId="0" fontId="2" fillId="0" borderId="0" xfId="0" applyFont="1" applyBorder="1" applyAlignment="1">
      <alignment horizontal="center" vertical="center"/>
    </xf>
    <xf numFmtId="172" fontId="2" fillId="0" borderId="0" xfId="0" applyNumberFormat="1" applyFont="1" applyBorder="1" applyAlignment="1">
      <alignment horizontal="right"/>
    </xf>
    <xf numFmtId="179" fontId="2" fillId="0" borderId="10" xfId="0" applyNumberFormat="1" applyFont="1" applyFill="1" applyBorder="1" applyAlignment="1" applyProtection="1">
      <alignment horizontal="center" wrapText="1"/>
      <protection hidden="1"/>
    </xf>
    <xf numFmtId="179" fontId="2" fillId="0" borderId="10" xfId="0" applyNumberFormat="1" applyFont="1" applyFill="1" applyBorder="1" applyAlignment="1" applyProtection="1">
      <alignment wrapText="1"/>
      <protection hidden="1"/>
    </xf>
    <xf numFmtId="0" fontId="3" fillId="0" borderId="0" xfId="0" applyFont="1" applyBorder="1" applyAlignment="1">
      <alignment horizontal="center" vertical="center"/>
    </xf>
    <xf numFmtId="172" fontId="5" fillId="33" borderId="0" xfId="0" applyNumberFormat="1" applyFont="1" applyFill="1" applyBorder="1" applyAlignment="1">
      <alignment horizontal="right" vertical="center"/>
    </xf>
    <xf numFmtId="0" fontId="53" fillId="0" borderId="0" xfId="0" applyFont="1" applyBorder="1" applyAlignment="1">
      <alignment/>
    </xf>
    <xf numFmtId="0" fontId="54" fillId="0" borderId="0" xfId="0" applyFont="1" applyBorder="1" applyAlignment="1">
      <alignment horizontal="center" vertical="center"/>
    </xf>
    <xf numFmtId="0" fontId="4" fillId="0" borderId="0" xfId="0" applyFont="1" applyFill="1" applyAlignment="1">
      <alignment horizontal="center" wrapText="1"/>
    </xf>
    <xf numFmtId="172" fontId="3" fillId="37" borderId="0" xfId="0" applyNumberFormat="1" applyFont="1" applyFill="1" applyAlignment="1">
      <alignment horizontal="center" vertical="center"/>
    </xf>
    <xf numFmtId="172" fontId="17" fillId="34" borderId="0" xfId="0" applyNumberFormat="1" applyFont="1" applyFill="1" applyAlignment="1">
      <alignment horizontal="center" vertical="center"/>
    </xf>
    <xf numFmtId="0" fontId="3" fillId="0" borderId="0" xfId="0" applyFont="1" applyFill="1" applyAlignment="1">
      <alignment horizontal="center" vertical="center"/>
    </xf>
    <xf numFmtId="0" fontId="17" fillId="34" borderId="0" xfId="0" applyFont="1" applyFill="1" applyAlignment="1">
      <alignment horizontal="center" vertical="center"/>
    </xf>
    <xf numFmtId="174" fontId="2" fillId="36" borderId="10" xfId="0" applyNumberFormat="1" applyFont="1" applyFill="1" applyBorder="1" applyAlignment="1">
      <alignment horizontal="center"/>
    </xf>
    <xf numFmtId="172" fontId="2" fillId="0" borderId="11" xfId="0" applyNumberFormat="1" applyFont="1" applyFill="1" applyBorder="1" applyAlignment="1">
      <alignment horizontal="right"/>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13" fillId="0" borderId="0" xfId="0" applyFont="1" applyAlignment="1">
      <alignment horizontal="right" vertical="center" wrapText="1"/>
    </xf>
    <xf numFmtId="0" fontId="14" fillId="0" borderId="0" xfId="0" applyFont="1" applyAlignment="1">
      <alignment/>
    </xf>
    <xf numFmtId="49" fontId="15" fillId="0" borderId="0" xfId="0" applyNumberFormat="1" applyFont="1" applyAlignment="1">
      <alignment horizontal="center" vertical="center"/>
    </xf>
    <xf numFmtId="0" fontId="16" fillId="0" borderId="0" xfId="0" applyFont="1" applyAlignment="1">
      <alignment/>
    </xf>
    <xf numFmtId="49" fontId="15" fillId="0" borderId="0" xfId="0" applyNumberFormat="1" applyFont="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363"/>
  <sheetViews>
    <sheetView tabSelected="1" view="pageBreakPreview" zoomScaleSheetLayoutView="100" workbookViewId="0" topLeftCell="A278">
      <selection activeCell="F308" sqref="F308"/>
    </sheetView>
  </sheetViews>
  <sheetFormatPr defaultColWidth="9.00390625" defaultRowHeight="12.75"/>
  <cols>
    <col min="1" max="1" width="16.00390625" style="93" customWidth="1"/>
    <col min="2" max="2" width="11.50390625" style="1" customWidth="1"/>
    <col min="3" max="3" width="102.00390625" style="2" customWidth="1"/>
    <col min="4" max="4" width="14.50390625" style="8" customWidth="1"/>
    <col min="5" max="5" width="14.875" style="67" customWidth="1"/>
    <col min="6" max="6" width="14.00390625" style="70" customWidth="1"/>
    <col min="7" max="7" width="2.625" style="70" customWidth="1"/>
    <col min="8" max="8" width="19.50390625" style="77" customWidth="1"/>
  </cols>
  <sheetData>
    <row r="1" ht="15" hidden="1"/>
    <row r="2" spans="1:8" s="68" customFormat="1" ht="26.25" customHeight="1">
      <c r="A2" s="93"/>
      <c r="B2" s="1"/>
      <c r="C2" s="136" t="s">
        <v>663</v>
      </c>
      <c r="D2" s="137"/>
      <c r="E2" s="137"/>
      <c r="F2" s="137"/>
      <c r="G2" s="85"/>
      <c r="H2" s="77"/>
    </row>
    <row r="3" spans="1:8" s="68" customFormat="1" ht="21.75" customHeight="1">
      <c r="A3" s="93"/>
      <c r="B3" s="1"/>
      <c r="C3" s="136" t="s">
        <v>0</v>
      </c>
      <c r="D3" s="137"/>
      <c r="E3" s="137"/>
      <c r="F3" s="137"/>
      <c r="G3" s="85"/>
      <c r="H3" s="77"/>
    </row>
    <row r="4" spans="1:8" s="68" customFormat="1" ht="27.75" customHeight="1">
      <c r="A4" s="93"/>
      <c r="B4" s="1"/>
      <c r="C4" s="136" t="s">
        <v>810</v>
      </c>
      <c r="D4" s="137"/>
      <c r="E4" s="137"/>
      <c r="F4" s="137"/>
      <c r="G4" s="85"/>
      <c r="H4" s="77"/>
    </row>
    <row r="6" spans="1:8" s="68" customFormat="1" ht="26.25" customHeight="1">
      <c r="A6" s="93"/>
      <c r="B6" s="1"/>
      <c r="C6" s="136" t="s">
        <v>662</v>
      </c>
      <c r="D6" s="137"/>
      <c r="E6" s="137"/>
      <c r="F6" s="137"/>
      <c r="G6" s="85"/>
      <c r="H6" s="77"/>
    </row>
    <row r="7" spans="1:8" s="68" customFormat="1" ht="21.75" customHeight="1">
      <c r="A7" s="93"/>
      <c r="B7" s="1"/>
      <c r="C7" s="136" t="s">
        <v>0</v>
      </c>
      <c r="D7" s="137"/>
      <c r="E7" s="137"/>
      <c r="F7" s="137"/>
      <c r="G7" s="85"/>
      <c r="H7" s="77"/>
    </row>
    <row r="8" spans="1:8" s="68" customFormat="1" ht="27.75" customHeight="1">
      <c r="A8" s="93"/>
      <c r="B8" s="1"/>
      <c r="C8" s="136" t="s">
        <v>661</v>
      </c>
      <c r="D8" s="137"/>
      <c r="E8" s="137"/>
      <c r="F8" s="137"/>
      <c r="G8" s="85"/>
      <c r="H8" s="77"/>
    </row>
    <row r="9" spans="1:8" s="68" customFormat="1" ht="19.5" customHeight="1">
      <c r="A9" s="93"/>
      <c r="B9" s="1"/>
      <c r="C9" s="2"/>
      <c r="D9" s="3"/>
      <c r="E9" s="69"/>
      <c r="G9" s="85"/>
      <c r="H9" s="77"/>
    </row>
    <row r="10" spans="1:8" s="60" customFormat="1" ht="22.5">
      <c r="A10" s="138" t="s">
        <v>94</v>
      </c>
      <c r="B10" s="138"/>
      <c r="C10" s="138"/>
      <c r="D10" s="138"/>
      <c r="E10" s="139"/>
      <c r="F10" s="139"/>
      <c r="G10" s="63"/>
      <c r="H10" s="77"/>
    </row>
    <row r="11" spans="1:8" s="60" customFormat="1" ht="50.25" customHeight="1">
      <c r="A11" s="140" t="s">
        <v>613</v>
      </c>
      <c r="B11" s="138"/>
      <c r="C11" s="138"/>
      <c r="D11" s="138"/>
      <c r="E11" s="139"/>
      <c r="F11" s="139"/>
      <c r="G11" s="63"/>
      <c r="H11" s="77"/>
    </row>
    <row r="12" spans="1:8" s="7" customFormat="1" ht="15">
      <c r="A12" s="94"/>
      <c r="B12" s="4"/>
      <c r="C12" s="5"/>
      <c r="D12" s="4"/>
      <c r="E12" s="6"/>
      <c r="G12" s="64"/>
      <c r="H12" s="92"/>
    </row>
    <row r="13" spans="1:8" s="70" customFormat="1" ht="18">
      <c r="A13" s="93"/>
      <c r="B13" s="1"/>
      <c r="C13" s="2"/>
      <c r="D13" s="8"/>
      <c r="E13" s="67"/>
      <c r="F13" s="61" t="s">
        <v>97</v>
      </c>
      <c r="G13" s="73"/>
      <c r="H13" s="77"/>
    </row>
    <row r="14" spans="1:8" s="10" customFormat="1" ht="33" customHeight="1">
      <c r="A14" s="133" t="s">
        <v>92</v>
      </c>
      <c r="B14" s="133"/>
      <c r="C14" s="134" t="s">
        <v>1</v>
      </c>
      <c r="D14" s="134" t="s">
        <v>93</v>
      </c>
      <c r="E14" s="135"/>
      <c r="F14" s="135"/>
      <c r="G14" s="65"/>
      <c r="H14" s="90"/>
    </row>
    <row r="15" spans="1:8" s="10" customFormat="1" ht="49.5" customHeight="1">
      <c r="A15" s="95" t="s">
        <v>2</v>
      </c>
      <c r="B15" s="11" t="s">
        <v>3</v>
      </c>
      <c r="C15" s="133"/>
      <c r="D15" s="9" t="s">
        <v>404</v>
      </c>
      <c r="E15" s="9" t="s">
        <v>576</v>
      </c>
      <c r="F15" s="9" t="s">
        <v>612</v>
      </c>
      <c r="G15" s="65"/>
      <c r="H15" s="90"/>
    </row>
    <row r="16" spans="1:8" s="12" customFormat="1" ht="20.25" customHeight="1">
      <c r="A16" s="95" t="s">
        <v>4</v>
      </c>
      <c r="B16" s="11" t="s">
        <v>5</v>
      </c>
      <c r="C16" s="9">
        <v>3</v>
      </c>
      <c r="D16" s="9">
        <v>4</v>
      </c>
      <c r="E16" s="9">
        <v>5</v>
      </c>
      <c r="F16" s="9">
        <v>6</v>
      </c>
      <c r="G16" s="38"/>
      <c r="H16" s="90"/>
    </row>
    <row r="17" spans="1:8" s="74" customFormat="1" ht="15">
      <c r="A17" s="96"/>
      <c r="B17" s="13"/>
      <c r="C17" s="13" t="s">
        <v>6</v>
      </c>
      <c r="D17" s="14">
        <f>D18+D196+D243+D278+D343+D373+D406+D439+D454+D471+D481+D660+D673+D700+D704</f>
        <v>10814837.899999999</v>
      </c>
      <c r="E17" s="14">
        <f>E18+E196+E243+E278+E343+E373+E406+E439+E454+E471+E481+E660+E673+E700+E704</f>
        <v>8800354.6</v>
      </c>
      <c r="F17" s="14">
        <f>F18+F196+F243+F278+F343+F373+F406+F439+F454+F471+F481+F660+F673+F700+F704</f>
        <v>8853142.399999999</v>
      </c>
      <c r="G17" s="73"/>
      <c r="H17" s="127"/>
    </row>
    <row r="18" spans="1:8" s="18" customFormat="1" ht="15.75">
      <c r="A18" s="97" t="s">
        <v>78</v>
      </c>
      <c r="B18" s="15"/>
      <c r="C18" s="16" t="s">
        <v>131</v>
      </c>
      <c r="D18" s="17">
        <f>D19+D58+D140+D163+D183</f>
        <v>6620893.600000001</v>
      </c>
      <c r="E18" s="17">
        <f>E19+E58+E140+E163+E183</f>
        <v>6397700.600000001</v>
      </c>
      <c r="F18" s="17">
        <f>F19+F58+F140+F163+F183</f>
        <v>6347774</v>
      </c>
      <c r="G18" s="66"/>
      <c r="H18" s="127"/>
    </row>
    <row r="19" spans="1:8" s="76" customFormat="1" ht="15">
      <c r="A19" s="98" t="s">
        <v>90</v>
      </c>
      <c r="B19" s="19"/>
      <c r="C19" s="20" t="s">
        <v>176</v>
      </c>
      <c r="D19" s="21">
        <f>D20+D27+D43</f>
        <v>2717500.9000000004</v>
      </c>
      <c r="E19" s="21">
        <f>E20+E27+E43</f>
        <v>2650594.5000000005</v>
      </c>
      <c r="F19" s="21">
        <f>F20+F27+F43</f>
        <v>2638094.5000000005</v>
      </c>
      <c r="G19" s="73"/>
      <c r="H19" s="75"/>
    </row>
    <row r="20" spans="1:8" s="12" customFormat="1" ht="30.75">
      <c r="A20" s="99" t="s">
        <v>220</v>
      </c>
      <c r="B20" s="22"/>
      <c r="C20" s="23" t="s">
        <v>372</v>
      </c>
      <c r="D20" s="24">
        <f>D21+D23+D25</f>
        <v>2481122.1</v>
      </c>
      <c r="E20" s="24">
        <f>E21+E23+E25</f>
        <v>2480573.3000000003</v>
      </c>
      <c r="F20" s="24">
        <f>F21+F23+F25</f>
        <v>2464601.3000000003</v>
      </c>
      <c r="G20" s="38"/>
      <c r="H20" s="90"/>
    </row>
    <row r="21" spans="1:8" s="12" customFormat="1" ht="30.75">
      <c r="A21" s="99" t="s">
        <v>442</v>
      </c>
      <c r="B21" s="22"/>
      <c r="C21" s="88" t="s">
        <v>324</v>
      </c>
      <c r="D21" s="24">
        <f>D22</f>
        <v>1119206.2</v>
      </c>
      <c r="E21" s="24">
        <f>E22</f>
        <v>1118241.7</v>
      </c>
      <c r="F21" s="24">
        <f>F22</f>
        <v>1102269.7</v>
      </c>
      <c r="G21" s="38"/>
      <c r="H21" s="90"/>
    </row>
    <row r="22" spans="1:8" s="12" customFormat="1" ht="30.75">
      <c r="A22" s="99" t="s">
        <v>442</v>
      </c>
      <c r="B22" s="29" t="s">
        <v>10</v>
      </c>
      <c r="C22" s="30" t="s">
        <v>11</v>
      </c>
      <c r="D22" s="27">
        <f>973647.1+104936.7+40622.4</f>
        <v>1119206.2</v>
      </c>
      <c r="E22" s="27">
        <f>973647.1+144594.6</f>
        <v>1118241.7</v>
      </c>
      <c r="F22" s="27">
        <f>973647.1+128622.6</f>
        <v>1102269.7</v>
      </c>
      <c r="G22" s="38"/>
      <c r="H22" s="90"/>
    </row>
    <row r="23" spans="1:8" s="12" customFormat="1" ht="46.5">
      <c r="A23" s="100" t="s">
        <v>200</v>
      </c>
      <c r="B23" s="29"/>
      <c r="C23" s="32" t="s">
        <v>79</v>
      </c>
      <c r="D23" s="27">
        <f>D24</f>
        <v>1238975</v>
      </c>
      <c r="E23" s="27">
        <f>E24</f>
        <v>1239019.4000000001</v>
      </c>
      <c r="F23" s="27">
        <f>F24</f>
        <v>1239019.4000000001</v>
      </c>
      <c r="G23" s="38"/>
      <c r="H23" s="90"/>
    </row>
    <row r="24" spans="1:8" s="12" customFormat="1" ht="30.75">
      <c r="A24" s="100" t="s">
        <v>200</v>
      </c>
      <c r="B24" s="29" t="s">
        <v>10</v>
      </c>
      <c r="C24" s="30" t="s">
        <v>11</v>
      </c>
      <c r="D24" s="27">
        <f>965620.4+124164.9+149189.7</f>
        <v>1238975</v>
      </c>
      <c r="E24" s="27">
        <f>965620.4+124164.9+149234.1</f>
        <v>1239019.4000000001</v>
      </c>
      <c r="F24" s="27">
        <f>965620.4+124164.9+149234.1</f>
        <v>1239019.4000000001</v>
      </c>
      <c r="G24" s="38"/>
      <c r="H24" s="90"/>
    </row>
    <row r="25" spans="1:8" s="12" customFormat="1" ht="62.25">
      <c r="A25" s="100" t="s">
        <v>201</v>
      </c>
      <c r="B25" s="34"/>
      <c r="C25" s="32" t="s">
        <v>80</v>
      </c>
      <c r="D25" s="27">
        <f>D26</f>
        <v>122940.9</v>
      </c>
      <c r="E25" s="27">
        <f>E26</f>
        <v>123312.2</v>
      </c>
      <c r="F25" s="27">
        <f>F26</f>
        <v>123312.2</v>
      </c>
      <c r="G25" s="38"/>
      <c r="H25" s="90"/>
    </row>
    <row r="26" spans="1:8" s="12" customFormat="1" ht="30.75">
      <c r="A26" s="100" t="s">
        <v>201</v>
      </c>
      <c r="B26" s="29" t="s">
        <v>10</v>
      </c>
      <c r="C26" s="30" t="s">
        <v>11</v>
      </c>
      <c r="D26" s="27">
        <f>115258.9+13315.3-5092.7-540.6</f>
        <v>122940.9</v>
      </c>
      <c r="E26" s="27">
        <f>115258.9+13315.3-5092.7-169.3</f>
        <v>123312.2</v>
      </c>
      <c r="F26" s="27">
        <f>115258.9+13315.3-5092.7-169.3</f>
        <v>123312.2</v>
      </c>
      <c r="G26" s="38"/>
      <c r="H26" s="90"/>
    </row>
    <row r="27" spans="1:8" s="12" customFormat="1" ht="30.75">
      <c r="A27" s="100" t="s">
        <v>325</v>
      </c>
      <c r="B27" s="29"/>
      <c r="C27" s="23" t="s">
        <v>373</v>
      </c>
      <c r="D27" s="31">
        <f>D28+D33+D36+D41+D39+D30</f>
        <v>76895.1</v>
      </c>
      <c r="E27" s="31">
        <f>E28+E33+E36+E41+E39+E30</f>
        <v>10537.5</v>
      </c>
      <c r="F27" s="31">
        <f>F28+F33+F36+F41+F39+F30</f>
        <v>14009.5</v>
      </c>
      <c r="G27" s="38"/>
      <c r="H27" s="90"/>
    </row>
    <row r="28" spans="1:8" s="12" customFormat="1" ht="30.75">
      <c r="A28" s="100" t="s">
        <v>443</v>
      </c>
      <c r="B28" s="29"/>
      <c r="C28" s="88" t="s">
        <v>324</v>
      </c>
      <c r="D28" s="31">
        <f>D29</f>
        <v>20034.5</v>
      </c>
      <c r="E28" s="31">
        <f>E29</f>
        <v>10537.5</v>
      </c>
      <c r="F28" s="31">
        <f>F29</f>
        <v>14009.5</v>
      </c>
      <c r="G28" s="38"/>
      <c r="H28" s="90"/>
    </row>
    <row r="29" spans="1:8" s="12" customFormat="1" ht="30.75">
      <c r="A29" s="100" t="s">
        <v>443</v>
      </c>
      <c r="B29" s="29" t="s">
        <v>10</v>
      </c>
      <c r="C29" s="30" t="s">
        <v>11</v>
      </c>
      <c r="D29" s="27">
        <f>22895.1+9177.2-7460-4577.8</f>
        <v>20034.5</v>
      </c>
      <c r="E29" s="27">
        <v>10537.5</v>
      </c>
      <c r="F29" s="27">
        <v>14009.5</v>
      </c>
      <c r="G29" s="38"/>
      <c r="H29" s="90"/>
    </row>
    <row r="30" spans="1:8" s="12" customFormat="1" ht="46.5">
      <c r="A30" s="100" t="s">
        <v>808</v>
      </c>
      <c r="B30" s="29"/>
      <c r="C30" s="30" t="s">
        <v>809</v>
      </c>
      <c r="D30" s="27">
        <f>D32+D31</f>
        <v>2300</v>
      </c>
      <c r="E30" s="27">
        <f>E32</f>
        <v>0</v>
      </c>
      <c r="F30" s="27">
        <f>F32</f>
        <v>0</v>
      </c>
      <c r="G30" s="38"/>
      <c r="H30" s="90"/>
    </row>
    <row r="31" spans="1:8" s="12" customFormat="1" ht="15">
      <c r="A31" s="100" t="s">
        <v>808</v>
      </c>
      <c r="B31" s="29" t="s">
        <v>9</v>
      </c>
      <c r="C31" s="26" t="s">
        <v>577</v>
      </c>
      <c r="D31" s="27">
        <v>2300</v>
      </c>
      <c r="E31" s="27">
        <v>0</v>
      </c>
      <c r="F31" s="27">
        <v>0</v>
      </c>
      <c r="G31" s="38"/>
      <c r="H31" s="90"/>
    </row>
    <row r="32" spans="1:8" s="12" customFormat="1" ht="30.75" hidden="1">
      <c r="A32" s="100" t="s">
        <v>808</v>
      </c>
      <c r="B32" s="29" t="s">
        <v>10</v>
      </c>
      <c r="C32" s="30" t="s">
        <v>11</v>
      </c>
      <c r="D32" s="27">
        <f>2300-2300</f>
        <v>0</v>
      </c>
      <c r="E32" s="27">
        <v>0</v>
      </c>
      <c r="F32" s="27">
        <v>0</v>
      </c>
      <c r="G32" s="38"/>
      <c r="H32" s="90"/>
    </row>
    <row r="33" spans="1:8" s="12" customFormat="1" ht="30.75">
      <c r="A33" s="100" t="s">
        <v>326</v>
      </c>
      <c r="B33" s="29"/>
      <c r="C33" s="30" t="s">
        <v>209</v>
      </c>
      <c r="D33" s="27">
        <f>D35+D34</f>
        <v>30292.7</v>
      </c>
      <c r="E33" s="27">
        <f>E35</f>
        <v>0</v>
      </c>
      <c r="F33" s="27">
        <f>F35</f>
        <v>0</v>
      </c>
      <c r="G33" s="38"/>
      <c r="H33" s="90"/>
    </row>
    <row r="34" spans="1:8" s="12" customFormat="1" ht="15">
      <c r="A34" s="100" t="s">
        <v>326</v>
      </c>
      <c r="B34" s="29" t="s">
        <v>9</v>
      </c>
      <c r="C34" s="26" t="s">
        <v>577</v>
      </c>
      <c r="D34" s="27">
        <v>30292.7</v>
      </c>
      <c r="E34" s="27">
        <v>0</v>
      </c>
      <c r="F34" s="27">
        <v>0</v>
      </c>
      <c r="G34" s="38"/>
      <c r="H34" s="90"/>
    </row>
    <row r="35" spans="1:8" s="12" customFormat="1" ht="30.75" hidden="1">
      <c r="A35" s="100" t="s">
        <v>326</v>
      </c>
      <c r="B35" s="29" t="s">
        <v>10</v>
      </c>
      <c r="C35" s="30" t="s">
        <v>11</v>
      </c>
      <c r="D35" s="27">
        <f>3648.6+20640-24288.6</f>
        <v>0</v>
      </c>
      <c r="E35" s="27">
        <v>0</v>
      </c>
      <c r="F35" s="27">
        <v>0</v>
      </c>
      <c r="G35" s="38"/>
      <c r="H35" s="90"/>
    </row>
    <row r="36" spans="1:8" s="12" customFormat="1" ht="46.5">
      <c r="A36" s="100" t="s">
        <v>327</v>
      </c>
      <c r="B36" s="29"/>
      <c r="C36" s="30" t="s">
        <v>161</v>
      </c>
      <c r="D36" s="27">
        <f>D38+D37</f>
        <v>12267.9</v>
      </c>
      <c r="E36" s="27">
        <f>E38</f>
        <v>0</v>
      </c>
      <c r="F36" s="27">
        <f>F38</f>
        <v>0</v>
      </c>
      <c r="G36" s="38"/>
      <c r="H36" s="90"/>
    </row>
    <row r="37" spans="1:8" s="12" customFormat="1" ht="15">
      <c r="A37" s="100" t="s">
        <v>327</v>
      </c>
      <c r="B37" s="29" t="s">
        <v>9</v>
      </c>
      <c r="C37" s="26" t="s">
        <v>577</v>
      </c>
      <c r="D37" s="27">
        <f>7573.2+4694.7</f>
        <v>12267.9</v>
      </c>
      <c r="E37" s="27">
        <v>0</v>
      </c>
      <c r="F37" s="27">
        <v>0</v>
      </c>
      <c r="G37" s="38"/>
      <c r="H37" s="90"/>
    </row>
    <row r="38" spans="1:8" s="12" customFormat="1" ht="30.75" hidden="1">
      <c r="A38" s="100" t="s">
        <v>327</v>
      </c>
      <c r="B38" s="29" t="s">
        <v>10</v>
      </c>
      <c r="C38" s="30" t="s">
        <v>11</v>
      </c>
      <c r="D38" s="27">
        <f>912.1+5160-6072.1</f>
        <v>0</v>
      </c>
      <c r="E38" s="27">
        <v>0</v>
      </c>
      <c r="F38" s="27">
        <v>0</v>
      </c>
      <c r="G38" s="38"/>
      <c r="H38" s="90"/>
    </row>
    <row r="39" spans="1:8" s="12" customFormat="1" ht="30.75">
      <c r="A39" s="100" t="s">
        <v>572</v>
      </c>
      <c r="B39" s="29"/>
      <c r="C39" s="30" t="s">
        <v>573</v>
      </c>
      <c r="D39" s="132">
        <f>D40</f>
        <v>11880</v>
      </c>
      <c r="E39" s="27">
        <f>E40</f>
        <v>0</v>
      </c>
      <c r="F39" s="27">
        <f>F40</f>
        <v>0</v>
      </c>
      <c r="G39" s="38"/>
      <c r="H39" s="90"/>
    </row>
    <row r="40" spans="1:8" s="12" customFormat="1" ht="15">
      <c r="A40" s="100" t="s">
        <v>572</v>
      </c>
      <c r="B40" s="29" t="s">
        <v>9</v>
      </c>
      <c r="C40" s="26" t="s">
        <v>577</v>
      </c>
      <c r="D40" s="132">
        <v>11880</v>
      </c>
      <c r="E40" s="27">
        <v>0</v>
      </c>
      <c r="F40" s="27">
        <v>0</v>
      </c>
      <c r="G40" s="38"/>
      <c r="H40" s="90"/>
    </row>
    <row r="41" spans="1:8" s="12" customFormat="1" ht="46.5">
      <c r="A41" s="100" t="s">
        <v>567</v>
      </c>
      <c r="B41" s="29"/>
      <c r="C41" s="30" t="s">
        <v>568</v>
      </c>
      <c r="D41" s="27">
        <f>D42</f>
        <v>120</v>
      </c>
      <c r="E41" s="27">
        <f>E42</f>
        <v>0</v>
      </c>
      <c r="F41" s="27">
        <f>F42</f>
        <v>0</v>
      </c>
      <c r="G41" s="38"/>
      <c r="H41" s="90"/>
    </row>
    <row r="42" spans="1:8" s="12" customFormat="1" ht="15">
      <c r="A42" s="100" t="s">
        <v>567</v>
      </c>
      <c r="B42" s="29" t="s">
        <v>9</v>
      </c>
      <c r="C42" s="26" t="s">
        <v>577</v>
      </c>
      <c r="D42" s="27">
        <v>120</v>
      </c>
      <c r="E42" s="27">
        <v>0</v>
      </c>
      <c r="F42" s="27">
        <v>0</v>
      </c>
      <c r="G42" s="38"/>
      <c r="H42" s="90"/>
    </row>
    <row r="43" spans="1:8" s="12" customFormat="1" ht="62.25">
      <c r="A43" s="100" t="s">
        <v>328</v>
      </c>
      <c r="B43" s="29"/>
      <c r="C43" s="23" t="s">
        <v>591</v>
      </c>
      <c r="D43" s="24">
        <f>D44+D46</f>
        <v>159483.69999999998</v>
      </c>
      <c r="E43" s="24">
        <f>E44+E46</f>
        <v>159483.69999999998</v>
      </c>
      <c r="F43" s="24">
        <f>F44+F46</f>
        <v>159483.69999999998</v>
      </c>
      <c r="G43" s="38"/>
      <c r="H43" s="90"/>
    </row>
    <row r="44" spans="1:8" s="12" customFormat="1" ht="30.75" hidden="1">
      <c r="A44" s="100" t="s">
        <v>444</v>
      </c>
      <c r="B44" s="22"/>
      <c r="C44" s="88" t="s">
        <v>324</v>
      </c>
      <c r="D44" s="24">
        <f>D45</f>
        <v>0</v>
      </c>
      <c r="E44" s="24">
        <f>E45</f>
        <v>0</v>
      </c>
      <c r="F44" s="24">
        <f>F45</f>
        <v>0</v>
      </c>
      <c r="G44" s="38"/>
      <c r="H44" s="90"/>
    </row>
    <row r="45" spans="1:8" s="12" customFormat="1" ht="30.75" hidden="1">
      <c r="A45" s="100" t="s">
        <v>444</v>
      </c>
      <c r="B45" s="34" t="s">
        <v>10</v>
      </c>
      <c r="C45" s="30" t="s">
        <v>11</v>
      </c>
      <c r="D45" s="24"/>
      <c r="E45" s="24"/>
      <c r="F45" s="24"/>
      <c r="G45" s="38"/>
      <c r="H45" s="90"/>
    </row>
    <row r="46" spans="1:8" s="12" customFormat="1" ht="78">
      <c r="A46" s="100" t="s">
        <v>329</v>
      </c>
      <c r="B46" s="29"/>
      <c r="C46" s="23" t="s">
        <v>91</v>
      </c>
      <c r="D46" s="31">
        <f>D47</f>
        <v>159483.69999999998</v>
      </c>
      <c r="E46" s="31">
        <f>E47</f>
        <v>159483.69999999998</v>
      </c>
      <c r="F46" s="31">
        <f>F47</f>
        <v>159483.69999999998</v>
      </c>
      <c r="G46" s="38"/>
      <c r="H46" s="90"/>
    </row>
    <row r="47" spans="1:8" s="12" customFormat="1" ht="30.75">
      <c r="A47" s="100" t="s">
        <v>329</v>
      </c>
      <c r="B47" s="34" t="s">
        <v>10</v>
      </c>
      <c r="C47" s="30" t="s">
        <v>11</v>
      </c>
      <c r="D47" s="31">
        <f>126326.4+10228.3+22929</f>
        <v>159483.69999999998</v>
      </c>
      <c r="E47" s="31">
        <f>126326.4+10228.3+22929</f>
        <v>159483.69999999998</v>
      </c>
      <c r="F47" s="31">
        <f>126326.4+10228.3+22929</f>
        <v>159483.69999999998</v>
      </c>
      <c r="G47" s="38"/>
      <c r="H47" s="90"/>
    </row>
    <row r="48" spans="1:8" s="12" customFormat="1" ht="46.5" hidden="1">
      <c r="A48" s="100" t="s">
        <v>182</v>
      </c>
      <c r="B48" s="28"/>
      <c r="C48" s="23" t="s">
        <v>215</v>
      </c>
      <c r="D48" s="27">
        <f>D49</f>
        <v>0</v>
      </c>
      <c r="E48" s="27">
        <f>E49</f>
        <v>0</v>
      </c>
      <c r="F48" s="27">
        <f>F49</f>
        <v>0</v>
      </c>
      <c r="G48" s="38"/>
      <c r="H48" s="90"/>
    </row>
    <row r="49" spans="1:8" s="12" customFormat="1" ht="15" hidden="1">
      <c r="A49" s="100" t="s">
        <v>182</v>
      </c>
      <c r="B49" s="28" t="s">
        <v>14</v>
      </c>
      <c r="C49" s="26" t="s">
        <v>15</v>
      </c>
      <c r="D49" s="27"/>
      <c r="E49" s="27"/>
      <c r="F49" s="27"/>
      <c r="G49" s="38"/>
      <c r="H49" s="90"/>
    </row>
    <row r="50" spans="1:8" s="12" customFormat="1" ht="62.25" hidden="1">
      <c r="A50" s="100" t="s">
        <v>183</v>
      </c>
      <c r="B50" s="28"/>
      <c r="C50" s="23" t="s">
        <v>216</v>
      </c>
      <c r="D50" s="27">
        <f>D51</f>
        <v>0</v>
      </c>
      <c r="E50" s="27">
        <f>E51</f>
        <v>0</v>
      </c>
      <c r="F50" s="27">
        <f>F51</f>
        <v>0</v>
      </c>
      <c r="G50" s="38"/>
      <c r="H50" s="90"/>
    </row>
    <row r="51" spans="1:8" s="12" customFormat="1" ht="15" hidden="1">
      <c r="A51" s="100" t="s">
        <v>183</v>
      </c>
      <c r="B51" s="28" t="s">
        <v>14</v>
      </c>
      <c r="C51" s="26" t="s">
        <v>15</v>
      </c>
      <c r="D51" s="27"/>
      <c r="E51" s="27"/>
      <c r="F51" s="27"/>
      <c r="G51" s="38"/>
      <c r="H51" s="90"/>
    </row>
    <row r="52" spans="1:8" s="12" customFormat="1" ht="62.25" hidden="1">
      <c r="A52" s="100" t="s">
        <v>184</v>
      </c>
      <c r="B52" s="28"/>
      <c r="C52" s="23" t="s">
        <v>358</v>
      </c>
      <c r="D52" s="27">
        <f>D53</f>
        <v>0</v>
      </c>
      <c r="E52" s="27">
        <f>E53</f>
        <v>0</v>
      </c>
      <c r="F52" s="27">
        <f>F53</f>
        <v>0</v>
      </c>
      <c r="G52" s="38"/>
      <c r="H52" s="90"/>
    </row>
    <row r="53" spans="1:8" s="12" customFormat="1" ht="15" hidden="1">
      <c r="A53" s="100" t="s">
        <v>184</v>
      </c>
      <c r="B53" s="28" t="s">
        <v>14</v>
      </c>
      <c r="C53" s="26" t="s">
        <v>15</v>
      </c>
      <c r="D53" s="27"/>
      <c r="E53" s="27"/>
      <c r="F53" s="27"/>
      <c r="G53" s="38"/>
      <c r="H53" s="90"/>
    </row>
    <row r="54" spans="1:8" s="12" customFormat="1" ht="30.75" hidden="1">
      <c r="A54" s="100" t="s">
        <v>409</v>
      </c>
      <c r="B54" s="28"/>
      <c r="C54" s="23" t="s">
        <v>411</v>
      </c>
      <c r="D54" s="27">
        <f>D55</f>
        <v>0</v>
      </c>
      <c r="E54" s="27">
        <f>E55</f>
        <v>0</v>
      </c>
      <c r="F54" s="27">
        <f>F55</f>
        <v>0</v>
      </c>
      <c r="G54" s="38"/>
      <c r="H54" s="90"/>
    </row>
    <row r="55" spans="1:8" s="12" customFormat="1" ht="15" hidden="1">
      <c r="A55" s="100" t="s">
        <v>409</v>
      </c>
      <c r="B55" s="28" t="s">
        <v>14</v>
      </c>
      <c r="C55" s="26" t="s">
        <v>15</v>
      </c>
      <c r="D55" s="27"/>
      <c r="E55" s="27"/>
      <c r="F55" s="27"/>
      <c r="G55" s="38"/>
      <c r="H55" s="90"/>
    </row>
    <row r="56" spans="1:8" s="12" customFormat="1" ht="30.75" hidden="1">
      <c r="A56" s="100" t="s">
        <v>410</v>
      </c>
      <c r="B56" s="28"/>
      <c r="C56" s="23" t="s">
        <v>412</v>
      </c>
      <c r="D56" s="27">
        <f>D57</f>
        <v>0</v>
      </c>
      <c r="E56" s="27">
        <f>E57</f>
        <v>0</v>
      </c>
      <c r="F56" s="27">
        <f>F57</f>
        <v>0</v>
      </c>
      <c r="G56" s="38"/>
      <c r="H56" s="90"/>
    </row>
    <row r="57" spans="1:8" s="12" customFormat="1" ht="15" hidden="1">
      <c r="A57" s="100" t="s">
        <v>410</v>
      </c>
      <c r="B57" s="28" t="s">
        <v>14</v>
      </c>
      <c r="C57" s="26" t="s">
        <v>15</v>
      </c>
      <c r="D57" s="27"/>
      <c r="E57" s="27"/>
      <c r="F57" s="27"/>
      <c r="G57" s="38"/>
      <c r="H57" s="90"/>
    </row>
    <row r="58" spans="1:8" s="70" customFormat="1" ht="15">
      <c r="A58" s="98" t="s">
        <v>82</v>
      </c>
      <c r="B58" s="19"/>
      <c r="C58" s="20" t="s">
        <v>361</v>
      </c>
      <c r="D58" s="21">
        <f>D59+D66+D69+D74+D127+D106+D125+D135+D132</f>
        <v>3587595.0000000005</v>
      </c>
      <c r="E58" s="21">
        <f>E59+E66+E69+E74+E127+E106+E125+E135+E132</f>
        <v>3485908.8000000003</v>
      </c>
      <c r="F58" s="21">
        <f>F59+F66+F69+F74+F127+F106+F125+F135+F132</f>
        <v>3447925</v>
      </c>
      <c r="G58" s="73"/>
      <c r="H58" s="77"/>
    </row>
    <row r="59" spans="1:8" s="12" customFormat="1" ht="15">
      <c r="A59" s="100" t="s">
        <v>221</v>
      </c>
      <c r="B59" s="29"/>
      <c r="C59" s="23" t="s">
        <v>330</v>
      </c>
      <c r="D59" s="35">
        <f>D60+D62+D64</f>
        <v>3076972.8000000003</v>
      </c>
      <c r="E59" s="35">
        <f>E60+E62+E64</f>
        <v>3054401.1</v>
      </c>
      <c r="F59" s="35">
        <f>F60+F62+F64</f>
        <v>3054401.1</v>
      </c>
      <c r="G59" s="38"/>
      <c r="H59" s="90"/>
    </row>
    <row r="60" spans="1:8" s="12" customFormat="1" ht="30.75">
      <c r="A60" s="100" t="s">
        <v>445</v>
      </c>
      <c r="B60" s="22"/>
      <c r="C60" s="88" t="s">
        <v>324</v>
      </c>
      <c r="D60" s="35">
        <f>D61</f>
        <v>382762.6</v>
      </c>
      <c r="E60" s="35">
        <f>E61</f>
        <v>359913.6</v>
      </c>
      <c r="F60" s="35">
        <f>F61</f>
        <v>359913.6</v>
      </c>
      <c r="G60" s="38"/>
      <c r="H60" s="90"/>
    </row>
    <row r="61" spans="1:8" s="12" customFormat="1" ht="30.75">
      <c r="A61" s="100" t="s">
        <v>445</v>
      </c>
      <c r="B61" s="29" t="s">
        <v>10</v>
      </c>
      <c r="C61" s="30" t="s">
        <v>11</v>
      </c>
      <c r="D61" s="27">
        <f>359913.6+22849</f>
        <v>382762.6</v>
      </c>
      <c r="E61" s="27">
        <v>359913.6</v>
      </c>
      <c r="F61" s="27">
        <v>359913.6</v>
      </c>
      <c r="G61" s="38"/>
      <c r="H61" s="90"/>
    </row>
    <row r="62" spans="1:8" s="12" customFormat="1" ht="62.25">
      <c r="A62" s="100" t="s">
        <v>202</v>
      </c>
      <c r="B62" s="34"/>
      <c r="C62" s="32" t="s">
        <v>80</v>
      </c>
      <c r="D62" s="37">
        <f>D63</f>
        <v>2541407.5</v>
      </c>
      <c r="E62" s="37">
        <f>E63</f>
        <v>2541684.8</v>
      </c>
      <c r="F62" s="37">
        <f>F63</f>
        <v>2541684.8</v>
      </c>
      <c r="G62" s="38"/>
      <c r="H62" s="90"/>
    </row>
    <row r="63" spans="1:8" s="12" customFormat="1" ht="30.75">
      <c r="A63" s="100" t="s">
        <v>202</v>
      </c>
      <c r="B63" s="29" t="s">
        <v>10</v>
      </c>
      <c r="C63" s="30" t="s">
        <v>11</v>
      </c>
      <c r="D63" s="31">
        <f>1915481.2+208629.6+5092.7+412204</f>
        <v>2541407.5</v>
      </c>
      <c r="E63" s="31">
        <f>1915481.2+208629.6+5092.7+412481.3</f>
        <v>2541684.8</v>
      </c>
      <c r="F63" s="31">
        <f>1915481.2+208629.6+5092.7+412481.3</f>
        <v>2541684.8</v>
      </c>
      <c r="G63" s="38"/>
      <c r="H63" s="90"/>
    </row>
    <row r="64" spans="1:8" s="12" customFormat="1" ht="30.75">
      <c r="A64" s="100" t="s">
        <v>334</v>
      </c>
      <c r="B64" s="29"/>
      <c r="C64" s="30" t="s">
        <v>219</v>
      </c>
      <c r="D64" s="31">
        <f>D65</f>
        <v>152802.7</v>
      </c>
      <c r="E64" s="31">
        <f>E65</f>
        <v>152802.7</v>
      </c>
      <c r="F64" s="31">
        <f>F65</f>
        <v>152802.7</v>
      </c>
      <c r="G64" s="38"/>
      <c r="H64" s="90"/>
    </row>
    <row r="65" spans="1:8" s="12" customFormat="1" ht="30.75">
      <c r="A65" s="100" t="s">
        <v>334</v>
      </c>
      <c r="B65" s="29" t="s">
        <v>10</v>
      </c>
      <c r="C65" s="30" t="s">
        <v>11</v>
      </c>
      <c r="D65" s="31">
        <f>142256.5+2476.2+8070</f>
        <v>152802.7</v>
      </c>
      <c r="E65" s="31">
        <f>142256.5+2476.2+8070</f>
        <v>152802.7</v>
      </c>
      <c r="F65" s="31">
        <f>142256.5+2476.2+8070</f>
        <v>152802.7</v>
      </c>
      <c r="G65" s="38"/>
      <c r="H65" s="90"/>
    </row>
    <row r="66" spans="1:8" s="38" customFormat="1" ht="30.75">
      <c r="A66" s="100" t="s">
        <v>331</v>
      </c>
      <c r="B66" s="36"/>
      <c r="C66" s="23" t="s">
        <v>18</v>
      </c>
      <c r="D66" s="37">
        <f aca="true" t="shared" si="0" ref="D66:F67">D67</f>
        <v>277</v>
      </c>
      <c r="E66" s="37">
        <f t="shared" si="0"/>
        <v>277</v>
      </c>
      <c r="F66" s="37">
        <f t="shared" si="0"/>
        <v>277</v>
      </c>
      <c r="H66" s="129"/>
    </row>
    <row r="67" spans="1:8" s="38" customFormat="1" ht="30.75">
      <c r="A67" s="100" t="s">
        <v>446</v>
      </c>
      <c r="B67" s="22"/>
      <c r="C67" s="88" t="s">
        <v>324</v>
      </c>
      <c r="D67" s="37">
        <f t="shared" si="0"/>
        <v>277</v>
      </c>
      <c r="E67" s="37">
        <f t="shared" si="0"/>
        <v>277</v>
      </c>
      <c r="F67" s="37">
        <f t="shared" si="0"/>
        <v>277</v>
      </c>
      <c r="H67" s="129"/>
    </row>
    <row r="68" spans="1:9" s="38" customFormat="1" ht="15">
      <c r="A68" s="100" t="s">
        <v>446</v>
      </c>
      <c r="B68" s="28" t="s">
        <v>9</v>
      </c>
      <c r="C68" s="26" t="s">
        <v>577</v>
      </c>
      <c r="D68" s="27">
        <v>277</v>
      </c>
      <c r="E68" s="27">
        <v>277</v>
      </c>
      <c r="F68" s="27">
        <v>277</v>
      </c>
      <c r="H68" s="129"/>
      <c r="I68" s="126"/>
    </row>
    <row r="69" spans="1:8" s="12" customFormat="1" ht="15">
      <c r="A69" s="100" t="s">
        <v>362</v>
      </c>
      <c r="B69" s="29"/>
      <c r="C69" s="23" t="s">
        <v>19</v>
      </c>
      <c r="D69" s="31">
        <f>D70+D72</f>
        <v>288225.10000000003</v>
      </c>
      <c r="E69" s="31">
        <f>E70+E72</f>
        <v>281167.2</v>
      </c>
      <c r="F69" s="31">
        <f>F70+F72</f>
        <v>275474</v>
      </c>
      <c r="G69" s="38"/>
      <c r="H69" s="90"/>
    </row>
    <row r="70" spans="1:8" s="12" customFormat="1" ht="30.75" hidden="1">
      <c r="A70" s="100" t="s">
        <v>447</v>
      </c>
      <c r="B70" s="22"/>
      <c r="C70" s="88" t="s">
        <v>324</v>
      </c>
      <c r="D70" s="31">
        <f>D71</f>
        <v>0</v>
      </c>
      <c r="E70" s="31">
        <f>E71</f>
        <v>0</v>
      </c>
      <c r="F70" s="31">
        <f>F71</f>
        <v>0</v>
      </c>
      <c r="G70" s="38"/>
      <c r="H70" s="90"/>
    </row>
    <row r="71" spans="1:8" s="38" customFormat="1" ht="30.75" hidden="1">
      <c r="A71" s="100" t="s">
        <v>447</v>
      </c>
      <c r="B71" s="29" t="s">
        <v>10</v>
      </c>
      <c r="C71" s="30" t="s">
        <v>11</v>
      </c>
      <c r="D71" s="27"/>
      <c r="E71" s="27"/>
      <c r="F71" s="27"/>
      <c r="H71" s="129"/>
    </row>
    <row r="72" spans="1:8" s="38" customFormat="1" ht="30.75">
      <c r="A72" s="100" t="s">
        <v>592</v>
      </c>
      <c r="B72" s="29"/>
      <c r="C72" s="23" t="s">
        <v>218</v>
      </c>
      <c r="D72" s="27">
        <f>D73</f>
        <v>288225.10000000003</v>
      </c>
      <c r="E72" s="27">
        <f>E73</f>
        <v>281167.2</v>
      </c>
      <c r="F72" s="27">
        <f>F73</f>
        <v>275474</v>
      </c>
      <c r="H72" s="129"/>
    </row>
    <row r="73" spans="1:8" s="38" customFormat="1" ht="30.75">
      <c r="A73" s="100" t="s">
        <v>592</v>
      </c>
      <c r="B73" s="29" t="s">
        <v>10</v>
      </c>
      <c r="C73" s="30" t="s">
        <v>11</v>
      </c>
      <c r="D73" s="27">
        <f>247332.4+27481.3+13411.4</f>
        <v>288225.10000000003</v>
      </c>
      <c r="E73" s="27">
        <f>239144.4+26571.6+15451.2</f>
        <v>281167.2</v>
      </c>
      <c r="F73" s="27">
        <f>239144.4+26571.6+9758</f>
        <v>275474</v>
      </c>
      <c r="H73" s="129"/>
    </row>
    <row r="74" spans="1:8" s="12" customFormat="1" ht="15">
      <c r="A74" s="100" t="s">
        <v>363</v>
      </c>
      <c r="B74" s="29"/>
      <c r="C74" s="23" t="s">
        <v>95</v>
      </c>
      <c r="D74" s="31">
        <f>D75+D78+D80+D84+D86+D88+D90+D98+D100+D102+D104</f>
        <v>190848.59999999998</v>
      </c>
      <c r="E74" s="31">
        <f>E75+E78+E80+E82+E94+E96+E92+E98+E100+E102+E104+E84+E86+E88+E90+E106</f>
        <v>123841.90000000001</v>
      </c>
      <c r="F74" s="31">
        <f>F75+F78+F80+F82+F94+F96+F92+F98+F100+F102+F104+F84+F86+F88+F90+F106</f>
        <v>86075.9</v>
      </c>
      <c r="G74" s="38"/>
      <c r="H74" s="90"/>
    </row>
    <row r="75" spans="1:8" s="12" customFormat="1" ht="30.75">
      <c r="A75" s="100" t="s">
        <v>448</v>
      </c>
      <c r="B75" s="22"/>
      <c r="C75" s="88" t="s">
        <v>324</v>
      </c>
      <c r="D75" s="31">
        <f>D77+D76</f>
        <v>59681.299999999996</v>
      </c>
      <c r="E75" s="31">
        <f>E77+E76</f>
        <v>19270.8</v>
      </c>
      <c r="F75" s="31">
        <f>F77+F76</f>
        <v>25620.8</v>
      </c>
      <c r="G75" s="38"/>
      <c r="H75" s="90"/>
    </row>
    <row r="76" spans="1:8" s="12" customFormat="1" ht="15" hidden="1">
      <c r="A76" s="99" t="s">
        <v>448</v>
      </c>
      <c r="B76" s="28" t="s">
        <v>9</v>
      </c>
      <c r="C76" s="26" t="s">
        <v>577</v>
      </c>
      <c r="D76" s="31"/>
      <c r="E76" s="31"/>
      <c r="F76" s="31"/>
      <c r="G76" s="38"/>
      <c r="H76" s="90"/>
    </row>
    <row r="77" spans="1:8" s="12" customFormat="1" ht="30.75">
      <c r="A77" s="100" t="s">
        <v>448</v>
      </c>
      <c r="B77" s="29" t="s">
        <v>10</v>
      </c>
      <c r="C77" s="30" t="s">
        <v>11</v>
      </c>
      <c r="D77" s="27">
        <f>45033.4+20322.8-5674.9</f>
        <v>59681.299999999996</v>
      </c>
      <c r="E77" s="27">
        <v>19270.8</v>
      </c>
      <c r="F77" s="27">
        <v>25620.8</v>
      </c>
      <c r="G77" s="38"/>
      <c r="H77" s="90"/>
    </row>
    <row r="78" spans="1:8" s="12" customFormat="1" ht="30.75">
      <c r="A78" s="100" t="s">
        <v>332</v>
      </c>
      <c r="B78" s="29"/>
      <c r="C78" s="30" t="s">
        <v>210</v>
      </c>
      <c r="D78" s="27">
        <f>D79</f>
        <v>13231.6</v>
      </c>
      <c r="E78" s="27">
        <f>E79</f>
        <v>0</v>
      </c>
      <c r="F78" s="27">
        <f>F79</f>
        <v>0</v>
      </c>
      <c r="G78" s="38"/>
      <c r="H78" s="90"/>
    </row>
    <row r="79" spans="1:8" s="12" customFormat="1" ht="15">
      <c r="A79" s="100" t="s">
        <v>332</v>
      </c>
      <c r="B79" s="28" t="s">
        <v>9</v>
      </c>
      <c r="C79" s="26" t="s">
        <v>577</v>
      </c>
      <c r="D79" s="27">
        <v>13231.6</v>
      </c>
      <c r="E79" s="27">
        <v>0</v>
      </c>
      <c r="F79" s="27">
        <v>0</v>
      </c>
      <c r="G79" s="38"/>
      <c r="H79" s="90"/>
    </row>
    <row r="80" spans="1:8" s="12" customFormat="1" ht="49.5" customHeight="1">
      <c r="A80" s="100" t="s">
        <v>333</v>
      </c>
      <c r="B80" s="29"/>
      <c r="C80" s="23" t="s">
        <v>211</v>
      </c>
      <c r="D80" s="27">
        <f>D81</f>
        <v>4664.7</v>
      </c>
      <c r="E80" s="27">
        <f>E81</f>
        <v>0</v>
      </c>
      <c r="F80" s="27">
        <f>F81</f>
        <v>0</v>
      </c>
      <c r="G80" s="38"/>
      <c r="H80" s="90"/>
    </row>
    <row r="81" spans="1:8" s="12" customFormat="1" ht="15">
      <c r="A81" s="100" t="s">
        <v>333</v>
      </c>
      <c r="B81" s="28" t="s">
        <v>9</v>
      </c>
      <c r="C81" s="26" t="s">
        <v>577</v>
      </c>
      <c r="D81" s="27">
        <v>4664.7</v>
      </c>
      <c r="E81" s="27">
        <v>0</v>
      </c>
      <c r="F81" s="27">
        <v>0</v>
      </c>
      <c r="G81" s="38"/>
      <c r="H81" s="90"/>
    </row>
    <row r="82" spans="1:8" s="12" customFormat="1" ht="46.5" hidden="1">
      <c r="A82" s="100" t="s">
        <v>539</v>
      </c>
      <c r="B82" s="29"/>
      <c r="C82" s="30" t="s">
        <v>540</v>
      </c>
      <c r="D82" s="27">
        <f>D83</f>
        <v>0</v>
      </c>
      <c r="E82" s="27">
        <f>E83</f>
        <v>0</v>
      </c>
      <c r="F82" s="27">
        <f>F83</f>
        <v>0</v>
      </c>
      <c r="G82" s="38"/>
      <c r="H82" s="90"/>
    </row>
    <row r="83" spans="1:8" s="12" customFormat="1" ht="15" hidden="1">
      <c r="A83" s="100" t="s">
        <v>539</v>
      </c>
      <c r="B83" s="28" t="s">
        <v>9</v>
      </c>
      <c r="C83" s="26" t="s">
        <v>577</v>
      </c>
      <c r="D83" s="37">
        <v>0</v>
      </c>
      <c r="E83" s="37">
        <v>0</v>
      </c>
      <c r="F83" s="37">
        <v>0</v>
      </c>
      <c r="G83" s="38"/>
      <c r="H83" s="90"/>
    </row>
    <row r="84" spans="1:8" s="12" customFormat="1" ht="46.5">
      <c r="A84" s="100" t="s">
        <v>811</v>
      </c>
      <c r="B84" s="29"/>
      <c r="C84" s="30" t="s">
        <v>540</v>
      </c>
      <c r="D84" s="37">
        <f>D85</f>
        <v>67620.5</v>
      </c>
      <c r="E84" s="37">
        <f>E85</f>
        <v>67620.5</v>
      </c>
      <c r="F84" s="37">
        <f>F85</f>
        <v>59153.4</v>
      </c>
      <c r="G84" s="38"/>
      <c r="H84" s="90"/>
    </row>
    <row r="85" spans="1:8" s="12" customFormat="1" ht="15">
      <c r="A85" s="100" t="s">
        <v>811</v>
      </c>
      <c r="B85" s="28" t="s">
        <v>9</v>
      </c>
      <c r="C85" s="26" t="s">
        <v>577</v>
      </c>
      <c r="D85" s="37">
        <v>67620.5</v>
      </c>
      <c r="E85" s="37">
        <v>67620.5</v>
      </c>
      <c r="F85" s="37">
        <v>59153.4</v>
      </c>
      <c r="G85" s="38"/>
      <c r="H85" s="90"/>
    </row>
    <row r="86" spans="1:8" s="12" customFormat="1" ht="46.5">
      <c r="A86" s="100" t="s">
        <v>812</v>
      </c>
      <c r="B86" s="29"/>
      <c r="C86" s="30" t="s">
        <v>590</v>
      </c>
      <c r="D86" s="37">
        <f>D87</f>
        <v>9332.5</v>
      </c>
      <c r="E86" s="37">
        <f>E87</f>
        <v>5000</v>
      </c>
      <c r="F86" s="37">
        <f>F87</f>
        <v>0</v>
      </c>
      <c r="G86" s="38"/>
      <c r="H86" s="90"/>
    </row>
    <row r="87" spans="1:8" s="12" customFormat="1" ht="15">
      <c r="A87" s="100" t="s">
        <v>812</v>
      </c>
      <c r="B87" s="28" t="s">
        <v>9</v>
      </c>
      <c r="C87" s="26" t="s">
        <v>577</v>
      </c>
      <c r="D87" s="37">
        <f>8500+832.5</f>
        <v>9332.5</v>
      </c>
      <c r="E87" s="27">
        <v>5000</v>
      </c>
      <c r="F87" s="27">
        <v>0</v>
      </c>
      <c r="G87" s="38"/>
      <c r="H87" s="90"/>
    </row>
    <row r="88" spans="1:8" s="12" customFormat="1" ht="46.5">
      <c r="A88" s="100" t="s">
        <v>813</v>
      </c>
      <c r="B88" s="29"/>
      <c r="C88" s="30" t="s">
        <v>542</v>
      </c>
      <c r="D88" s="37">
        <f>D89</f>
        <v>28755.5</v>
      </c>
      <c r="E88" s="37">
        <f>E89</f>
        <v>28755.5</v>
      </c>
      <c r="F88" s="37">
        <f>F89</f>
        <v>1301.7</v>
      </c>
      <c r="G88" s="38"/>
      <c r="H88" s="90"/>
    </row>
    <row r="89" spans="1:8" s="12" customFormat="1" ht="15">
      <c r="A89" s="100" t="s">
        <v>813</v>
      </c>
      <c r="B89" s="28" t="s">
        <v>9</v>
      </c>
      <c r="C89" s="26" t="s">
        <v>577</v>
      </c>
      <c r="D89" s="37">
        <v>28755.5</v>
      </c>
      <c r="E89" s="37">
        <v>28755.5</v>
      </c>
      <c r="F89" s="27">
        <v>1301.7</v>
      </c>
      <c r="G89" s="38"/>
      <c r="H89" s="90"/>
    </row>
    <row r="90" spans="1:8" s="12" customFormat="1" ht="62.25">
      <c r="A90" s="100" t="s">
        <v>814</v>
      </c>
      <c r="B90" s="29"/>
      <c r="C90" s="30" t="s">
        <v>559</v>
      </c>
      <c r="D90" s="37">
        <f>D91</f>
        <v>3195.1</v>
      </c>
      <c r="E90" s="37">
        <f>E91</f>
        <v>3195.1</v>
      </c>
      <c r="F90" s="37">
        <f>F91</f>
        <v>0</v>
      </c>
      <c r="G90" s="38"/>
      <c r="H90" s="90"/>
    </row>
    <row r="91" spans="1:8" s="12" customFormat="1" ht="15">
      <c r="A91" s="100" t="s">
        <v>814</v>
      </c>
      <c r="B91" s="28" t="s">
        <v>9</v>
      </c>
      <c r="C91" s="26" t="s">
        <v>577</v>
      </c>
      <c r="D91" s="37">
        <v>3195.1</v>
      </c>
      <c r="E91" s="37">
        <v>3195.1</v>
      </c>
      <c r="F91" s="37">
        <v>0</v>
      </c>
      <c r="G91" s="38"/>
      <c r="H91" s="90"/>
    </row>
    <row r="92" spans="1:8" s="12" customFormat="1" ht="46.5" hidden="1">
      <c r="A92" s="100" t="s">
        <v>589</v>
      </c>
      <c r="B92" s="29"/>
      <c r="C92" s="30" t="s">
        <v>590</v>
      </c>
      <c r="D92" s="27">
        <f>D93</f>
        <v>0</v>
      </c>
      <c r="E92" s="27">
        <f>E93</f>
        <v>0</v>
      </c>
      <c r="F92" s="27">
        <f>F93</f>
        <v>0</v>
      </c>
      <c r="G92" s="38"/>
      <c r="H92" s="90"/>
    </row>
    <row r="93" spans="1:8" s="12" customFormat="1" ht="15" hidden="1">
      <c r="A93" s="100" t="s">
        <v>589</v>
      </c>
      <c r="B93" s="28" t="s">
        <v>9</v>
      </c>
      <c r="C93" s="26" t="s">
        <v>577</v>
      </c>
      <c r="D93" s="37">
        <v>0</v>
      </c>
      <c r="E93" s="27">
        <v>0</v>
      </c>
      <c r="F93" s="27">
        <v>0</v>
      </c>
      <c r="G93" s="38"/>
      <c r="H93" s="90"/>
    </row>
    <row r="94" spans="1:8" s="12" customFormat="1" ht="46.5" hidden="1">
      <c r="A94" s="100" t="s">
        <v>541</v>
      </c>
      <c r="B94" s="29"/>
      <c r="C94" s="30" t="s">
        <v>542</v>
      </c>
      <c r="D94" s="27">
        <f>D95</f>
        <v>0</v>
      </c>
      <c r="E94" s="27">
        <f>E95</f>
        <v>0</v>
      </c>
      <c r="F94" s="27">
        <f>F95</f>
        <v>0</v>
      </c>
      <c r="G94" s="38"/>
      <c r="H94" s="90"/>
    </row>
    <row r="95" spans="1:8" s="12" customFormat="1" ht="15" hidden="1">
      <c r="A95" s="100" t="s">
        <v>541</v>
      </c>
      <c r="B95" s="28" t="s">
        <v>9</v>
      </c>
      <c r="C95" s="26" t="s">
        <v>577</v>
      </c>
      <c r="D95" s="37"/>
      <c r="E95" s="37"/>
      <c r="F95" s="37"/>
      <c r="G95" s="38"/>
      <c r="H95" s="90"/>
    </row>
    <row r="96" spans="1:8" s="12" customFormat="1" ht="62.25" hidden="1">
      <c r="A96" s="100" t="s">
        <v>543</v>
      </c>
      <c r="B96" s="29"/>
      <c r="C96" s="30" t="s">
        <v>559</v>
      </c>
      <c r="D96" s="27">
        <f>D97</f>
        <v>0</v>
      </c>
      <c r="E96" s="27">
        <f>E97</f>
        <v>0</v>
      </c>
      <c r="F96" s="27">
        <f>F97</f>
        <v>0</v>
      </c>
      <c r="G96" s="38"/>
      <c r="H96" s="90"/>
    </row>
    <row r="97" spans="1:8" s="12" customFormat="1" ht="15" hidden="1">
      <c r="A97" s="100" t="s">
        <v>543</v>
      </c>
      <c r="B97" s="28" t="s">
        <v>9</v>
      </c>
      <c r="C97" s="26" t="s">
        <v>577</v>
      </c>
      <c r="D97" s="37">
        <v>0</v>
      </c>
      <c r="E97" s="37">
        <v>0</v>
      </c>
      <c r="F97" s="37">
        <v>0</v>
      </c>
      <c r="G97" s="38"/>
      <c r="H97" s="90"/>
    </row>
    <row r="98" spans="1:8" s="12" customFormat="1" ht="46.5">
      <c r="A98" s="120" t="s">
        <v>670</v>
      </c>
      <c r="B98" s="22"/>
      <c r="C98" s="121" t="s">
        <v>671</v>
      </c>
      <c r="D98" s="37">
        <f>D99</f>
        <v>3000</v>
      </c>
      <c r="E98" s="37">
        <f>E99</f>
        <v>0</v>
      </c>
      <c r="F98" s="37">
        <f>F99</f>
        <v>0</v>
      </c>
      <c r="G98" s="38"/>
      <c r="H98" s="90"/>
    </row>
    <row r="99" spans="1:8" s="12" customFormat="1" ht="30.75">
      <c r="A99" s="120" t="s">
        <v>670</v>
      </c>
      <c r="B99" s="29" t="s">
        <v>10</v>
      </c>
      <c r="C99" s="30" t="s">
        <v>11</v>
      </c>
      <c r="D99" s="33">
        <v>3000</v>
      </c>
      <c r="E99" s="37">
        <v>0</v>
      </c>
      <c r="F99" s="37">
        <v>0</v>
      </c>
      <c r="G99" s="38"/>
      <c r="H99" s="90"/>
    </row>
    <row r="100" spans="1:8" s="12" customFormat="1" ht="78">
      <c r="A100" s="120" t="s">
        <v>672</v>
      </c>
      <c r="B100" s="22"/>
      <c r="C100" s="121" t="s">
        <v>673</v>
      </c>
      <c r="D100" s="37">
        <f>D101</f>
        <v>80</v>
      </c>
      <c r="E100" s="37">
        <f>E101</f>
        <v>0</v>
      </c>
      <c r="F100" s="37">
        <f>F101</f>
        <v>0</v>
      </c>
      <c r="G100" s="38"/>
      <c r="H100" s="90"/>
    </row>
    <row r="101" spans="1:8" s="12" customFormat="1" ht="30.75">
      <c r="A101" s="120" t="s">
        <v>672</v>
      </c>
      <c r="B101" s="29" t="s">
        <v>10</v>
      </c>
      <c r="C101" s="30" t="s">
        <v>11</v>
      </c>
      <c r="D101" s="33">
        <v>80</v>
      </c>
      <c r="E101" s="37">
        <v>0</v>
      </c>
      <c r="F101" s="37">
        <v>0</v>
      </c>
      <c r="G101" s="38"/>
      <c r="H101" s="90"/>
    </row>
    <row r="102" spans="1:8" s="12" customFormat="1" ht="46.5">
      <c r="A102" s="120" t="s">
        <v>674</v>
      </c>
      <c r="B102" s="22"/>
      <c r="C102" s="121" t="s">
        <v>675</v>
      </c>
      <c r="D102" s="37">
        <f>D103</f>
        <v>622.4</v>
      </c>
      <c r="E102" s="37">
        <f>E103</f>
        <v>0</v>
      </c>
      <c r="F102" s="37">
        <f>F103</f>
        <v>0</v>
      </c>
      <c r="G102" s="38"/>
      <c r="H102" s="90"/>
    </row>
    <row r="103" spans="1:8" s="12" customFormat="1" ht="30.75">
      <c r="A103" s="120" t="s">
        <v>674</v>
      </c>
      <c r="B103" s="29" t="s">
        <v>10</v>
      </c>
      <c r="C103" s="30" t="s">
        <v>11</v>
      </c>
      <c r="D103" s="33">
        <v>622.4</v>
      </c>
      <c r="E103" s="37">
        <v>0</v>
      </c>
      <c r="F103" s="37">
        <v>0</v>
      </c>
      <c r="G103" s="38"/>
      <c r="H103" s="90"/>
    </row>
    <row r="104" spans="1:8" s="12" customFormat="1" ht="46.5">
      <c r="A104" s="120" t="s">
        <v>676</v>
      </c>
      <c r="B104" s="22"/>
      <c r="C104" s="121" t="s">
        <v>677</v>
      </c>
      <c r="D104" s="37">
        <f>D105</f>
        <v>665</v>
      </c>
      <c r="E104" s="37">
        <f>E105</f>
        <v>0</v>
      </c>
      <c r="F104" s="37">
        <f>F105</f>
        <v>0</v>
      </c>
      <c r="G104" s="38"/>
      <c r="H104" s="90"/>
    </row>
    <row r="105" spans="1:8" s="12" customFormat="1" ht="30.75">
      <c r="A105" s="120" t="s">
        <v>676</v>
      </c>
      <c r="B105" s="29" t="s">
        <v>10</v>
      </c>
      <c r="C105" s="30" t="s">
        <v>11</v>
      </c>
      <c r="D105" s="33">
        <v>665</v>
      </c>
      <c r="E105" s="37">
        <v>0</v>
      </c>
      <c r="F105" s="37">
        <v>0</v>
      </c>
      <c r="G105" s="38"/>
      <c r="H105" s="90"/>
    </row>
    <row r="106" spans="1:8" s="12" customFormat="1" ht="30.75">
      <c r="A106" s="100" t="s">
        <v>562</v>
      </c>
      <c r="B106" s="28"/>
      <c r="C106" s="88" t="s">
        <v>563</v>
      </c>
      <c r="D106" s="27">
        <f>D107+D109+D111+D113+D115+D117+D119+D121+D123</f>
        <v>5049.9</v>
      </c>
      <c r="E106" s="27">
        <f>E107+E109+E111+E113+E115+E117+E119+E121+E123</f>
        <v>0</v>
      </c>
      <c r="F106" s="27">
        <f>F107+F109+F111+F113+F115+F117+F119+F121+F123</f>
        <v>0</v>
      </c>
      <c r="G106" s="38"/>
      <c r="H106" s="90"/>
    </row>
    <row r="107" spans="1:8" s="12" customFormat="1" ht="30.75">
      <c r="A107" s="100" t="s">
        <v>815</v>
      </c>
      <c r="B107" s="29"/>
      <c r="C107" s="88" t="s">
        <v>816</v>
      </c>
      <c r="D107" s="27">
        <f>D108</f>
        <v>688.9</v>
      </c>
      <c r="E107" s="27">
        <v>0</v>
      </c>
      <c r="F107" s="27">
        <v>0</v>
      </c>
      <c r="G107" s="38"/>
      <c r="H107" s="90"/>
    </row>
    <row r="108" spans="1:8" s="12" customFormat="1" ht="30.75">
      <c r="A108" s="100" t="s">
        <v>815</v>
      </c>
      <c r="B108" s="29" t="s">
        <v>10</v>
      </c>
      <c r="C108" s="30" t="s">
        <v>11</v>
      </c>
      <c r="D108" s="27">
        <v>688.9</v>
      </c>
      <c r="E108" s="27">
        <v>0</v>
      </c>
      <c r="F108" s="27">
        <v>0</v>
      </c>
      <c r="G108" s="38"/>
      <c r="H108" s="90"/>
    </row>
    <row r="109" spans="1:8" s="12" customFormat="1" ht="46.5">
      <c r="A109" s="100" t="s">
        <v>817</v>
      </c>
      <c r="B109" s="29"/>
      <c r="C109" s="88" t="s">
        <v>818</v>
      </c>
      <c r="D109" s="27">
        <f>D110</f>
        <v>469.8</v>
      </c>
      <c r="E109" s="27">
        <v>0</v>
      </c>
      <c r="F109" s="27">
        <v>0</v>
      </c>
      <c r="G109" s="38"/>
      <c r="H109" s="90"/>
    </row>
    <row r="110" spans="1:8" s="12" customFormat="1" ht="30.75">
      <c r="A110" s="100" t="s">
        <v>817</v>
      </c>
      <c r="B110" s="29" t="s">
        <v>10</v>
      </c>
      <c r="C110" s="30" t="s">
        <v>11</v>
      </c>
      <c r="D110" s="27">
        <v>469.8</v>
      </c>
      <c r="E110" s="27">
        <v>0</v>
      </c>
      <c r="F110" s="27">
        <v>0</v>
      </c>
      <c r="G110" s="38"/>
      <c r="H110" s="90"/>
    </row>
    <row r="111" spans="1:8" s="12" customFormat="1" ht="46.5">
      <c r="A111" s="100" t="s">
        <v>819</v>
      </c>
      <c r="B111" s="29"/>
      <c r="C111" s="88" t="s">
        <v>820</v>
      </c>
      <c r="D111" s="27">
        <f>D112</f>
        <v>404.1</v>
      </c>
      <c r="E111" s="27">
        <v>0</v>
      </c>
      <c r="F111" s="27">
        <v>0</v>
      </c>
      <c r="G111" s="38"/>
      <c r="H111" s="90"/>
    </row>
    <row r="112" spans="1:8" s="12" customFormat="1" ht="30.75">
      <c r="A112" s="100" t="s">
        <v>819</v>
      </c>
      <c r="B112" s="29" t="s">
        <v>10</v>
      </c>
      <c r="C112" s="30" t="s">
        <v>11</v>
      </c>
      <c r="D112" s="27">
        <v>404.1</v>
      </c>
      <c r="E112" s="27">
        <v>0</v>
      </c>
      <c r="F112" s="27">
        <v>0</v>
      </c>
      <c r="G112" s="38"/>
      <c r="H112" s="90"/>
    </row>
    <row r="113" spans="1:8" s="12" customFormat="1" ht="46.5">
      <c r="A113" s="100" t="s">
        <v>821</v>
      </c>
      <c r="B113" s="29"/>
      <c r="C113" s="88" t="s">
        <v>822</v>
      </c>
      <c r="D113" s="27">
        <f>D114</f>
        <v>511.3</v>
      </c>
      <c r="E113" s="27">
        <v>0</v>
      </c>
      <c r="F113" s="27">
        <v>0</v>
      </c>
      <c r="G113" s="38"/>
      <c r="H113" s="90"/>
    </row>
    <row r="114" spans="1:8" s="12" customFormat="1" ht="30.75">
      <c r="A114" s="100" t="s">
        <v>821</v>
      </c>
      <c r="B114" s="29" t="s">
        <v>10</v>
      </c>
      <c r="C114" s="30" t="s">
        <v>11</v>
      </c>
      <c r="D114" s="27">
        <v>511.3</v>
      </c>
      <c r="E114" s="27">
        <v>0</v>
      </c>
      <c r="F114" s="27">
        <v>0</v>
      </c>
      <c r="G114" s="38"/>
      <c r="H114" s="90"/>
    </row>
    <row r="115" spans="1:8" s="12" customFormat="1" ht="46.5">
      <c r="A115" s="100" t="s">
        <v>823</v>
      </c>
      <c r="B115" s="29"/>
      <c r="C115" s="88" t="s">
        <v>824</v>
      </c>
      <c r="D115" s="27">
        <f>D116</f>
        <v>680.4</v>
      </c>
      <c r="E115" s="27">
        <v>0</v>
      </c>
      <c r="F115" s="27">
        <v>0</v>
      </c>
      <c r="G115" s="38"/>
      <c r="H115" s="90"/>
    </row>
    <row r="116" spans="1:8" s="12" customFormat="1" ht="30.75">
      <c r="A116" s="100" t="s">
        <v>823</v>
      </c>
      <c r="B116" s="29" t="s">
        <v>10</v>
      </c>
      <c r="C116" s="30" t="s">
        <v>11</v>
      </c>
      <c r="D116" s="27">
        <v>680.4</v>
      </c>
      <c r="E116" s="27">
        <v>0</v>
      </c>
      <c r="F116" s="27">
        <v>0</v>
      </c>
      <c r="G116" s="38"/>
      <c r="H116" s="90"/>
    </row>
    <row r="117" spans="1:8" s="12" customFormat="1" ht="46.5">
      <c r="A117" s="100" t="s">
        <v>825</v>
      </c>
      <c r="B117" s="29"/>
      <c r="C117" s="88" t="s">
        <v>826</v>
      </c>
      <c r="D117" s="27">
        <f>D118</f>
        <v>650</v>
      </c>
      <c r="E117" s="27">
        <v>0</v>
      </c>
      <c r="F117" s="27">
        <v>0</v>
      </c>
      <c r="G117" s="38"/>
      <c r="H117" s="90"/>
    </row>
    <row r="118" spans="1:8" s="12" customFormat="1" ht="30.75">
      <c r="A118" s="100" t="s">
        <v>825</v>
      </c>
      <c r="B118" s="29" t="s">
        <v>10</v>
      </c>
      <c r="C118" s="30" t="s">
        <v>11</v>
      </c>
      <c r="D118" s="27">
        <v>650</v>
      </c>
      <c r="E118" s="27">
        <v>0</v>
      </c>
      <c r="F118" s="27">
        <v>0</v>
      </c>
      <c r="G118" s="38"/>
      <c r="H118" s="90"/>
    </row>
    <row r="119" spans="1:8" s="12" customFormat="1" ht="30.75">
      <c r="A119" s="100" t="s">
        <v>827</v>
      </c>
      <c r="B119" s="29"/>
      <c r="C119" s="88" t="s">
        <v>828</v>
      </c>
      <c r="D119" s="27">
        <f>D120</f>
        <v>650</v>
      </c>
      <c r="E119" s="27">
        <v>0</v>
      </c>
      <c r="F119" s="27">
        <v>0</v>
      </c>
      <c r="G119" s="38"/>
      <c r="H119" s="90"/>
    </row>
    <row r="120" spans="1:8" s="12" customFormat="1" ht="30.75">
      <c r="A120" s="100" t="s">
        <v>827</v>
      </c>
      <c r="B120" s="29" t="s">
        <v>10</v>
      </c>
      <c r="C120" s="30" t="s">
        <v>11</v>
      </c>
      <c r="D120" s="27">
        <v>650</v>
      </c>
      <c r="E120" s="27">
        <v>0</v>
      </c>
      <c r="F120" s="27">
        <v>0</v>
      </c>
      <c r="G120" s="38"/>
      <c r="H120" s="90"/>
    </row>
    <row r="121" spans="1:8" s="12" customFormat="1" ht="30.75">
      <c r="A121" s="100" t="s">
        <v>829</v>
      </c>
      <c r="B121" s="29"/>
      <c r="C121" s="88" t="s">
        <v>830</v>
      </c>
      <c r="D121" s="27">
        <f>D122</f>
        <v>500</v>
      </c>
      <c r="E121" s="27">
        <v>0</v>
      </c>
      <c r="F121" s="27">
        <v>0</v>
      </c>
      <c r="G121" s="38"/>
      <c r="H121" s="90"/>
    </row>
    <row r="122" spans="1:8" s="12" customFormat="1" ht="30.75">
      <c r="A122" s="100" t="s">
        <v>829</v>
      </c>
      <c r="B122" s="29" t="s">
        <v>10</v>
      </c>
      <c r="C122" s="30" t="s">
        <v>11</v>
      </c>
      <c r="D122" s="27">
        <v>500</v>
      </c>
      <c r="E122" s="27">
        <v>0</v>
      </c>
      <c r="F122" s="27">
        <v>0</v>
      </c>
      <c r="G122" s="38"/>
      <c r="H122" s="90"/>
    </row>
    <row r="123" spans="1:8" s="12" customFormat="1" ht="46.5">
      <c r="A123" s="100" t="s">
        <v>831</v>
      </c>
      <c r="B123" s="29"/>
      <c r="C123" s="88" t="s">
        <v>832</v>
      </c>
      <c r="D123" s="27">
        <f>D124</f>
        <v>495.4</v>
      </c>
      <c r="E123" s="27">
        <v>0</v>
      </c>
      <c r="F123" s="27">
        <v>0</v>
      </c>
      <c r="G123" s="38"/>
      <c r="H123" s="90"/>
    </row>
    <row r="124" spans="1:8" s="12" customFormat="1" ht="30.75">
      <c r="A124" s="100" t="s">
        <v>831</v>
      </c>
      <c r="B124" s="29" t="s">
        <v>10</v>
      </c>
      <c r="C124" s="30" t="s">
        <v>11</v>
      </c>
      <c r="D124" s="27">
        <v>495.4</v>
      </c>
      <c r="E124" s="27">
        <v>0</v>
      </c>
      <c r="F124" s="27">
        <v>0</v>
      </c>
      <c r="G124" s="38"/>
      <c r="H124" s="90"/>
    </row>
    <row r="125" spans="1:8" s="12" customFormat="1" ht="15" hidden="1">
      <c r="A125" s="100" t="s">
        <v>571</v>
      </c>
      <c r="B125" s="29"/>
      <c r="C125" s="30" t="s">
        <v>569</v>
      </c>
      <c r="D125" s="27"/>
      <c r="E125" s="27"/>
      <c r="F125" s="27"/>
      <c r="G125" s="38"/>
      <c r="H125" s="90"/>
    </row>
    <row r="126" spans="1:8" s="12" customFormat="1" ht="15" hidden="1">
      <c r="A126" s="100" t="s">
        <v>570</v>
      </c>
      <c r="B126" s="29" t="s">
        <v>14</v>
      </c>
      <c r="C126" s="30" t="s">
        <v>15</v>
      </c>
      <c r="D126" s="27"/>
      <c r="E126" s="27"/>
      <c r="F126" s="27"/>
      <c r="G126" s="38"/>
      <c r="H126" s="90"/>
    </row>
    <row r="127" spans="1:8" s="12" customFormat="1" ht="30.75" hidden="1">
      <c r="A127" s="100" t="s">
        <v>179</v>
      </c>
      <c r="B127" s="28"/>
      <c r="C127" s="23" t="s">
        <v>344</v>
      </c>
      <c r="D127" s="27">
        <f>D128+D130</f>
        <v>0</v>
      </c>
      <c r="E127" s="27">
        <f>E128+E130</f>
        <v>0</v>
      </c>
      <c r="F127" s="27">
        <f>F128+F130</f>
        <v>0</v>
      </c>
      <c r="G127" s="38"/>
      <c r="H127" s="90"/>
    </row>
    <row r="128" spans="1:8" s="12" customFormat="1" ht="46.5" hidden="1">
      <c r="A128" s="100" t="s">
        <v>185</v>
      </c>
      <c r="B128" s="28"/>
      <c r="C128" s="30" t="s">
        <v>147</v>
      </c>
      <c r="D128" s="27">
        <f>D129</f>
        <v>0</v>
      </c>
      <c r="E128" s="27">
        <f>E129</f>
        <v>0</v>
      </c>
      <c r="F128" s="27">
        <f>F129</f>
        <v>0</v>
      </c>
      <c r="G128" s="38"/>
      <c r="H128" s="90"/>
    </row>
    <row r="129" spans="1:8" s="12" customFormat="1" ht="30.75" hidden="1">
      <c r="A129" s="100" t="s">
        <v>185</v>
      </c>
      <c r="B129" s="29" t="s">
        <v>10</v>
      </c>
      <c r="C129" s="30" t="s">
        <v>11</v>
      </c>
      <c r="D129" s="27">
        <v>0</v>
      </c>
      <c r="E129" s="27">
        <v>0</v>
      </c>
      <c r="F129" s="27">
        <v>0</v>
      </c>
      <c r="G129" s="38"/>
      <c r="H129" s="90"/>
    </row>
    <row r="130" spans="1:8" s="12" customFormat="1" ht="46.5" hidden="1">
      <c r="A130" s="100" t="s">
        <v>186</v>
      </c>
      <c r="B130" s="28"/>
      <c r="C130" s="30" t="s">
        <v>148</v>
      </c>
      <c r="D130" s="27">
        <f>D131</f>
        <v>0</v>
      </c>
      <c r="E130" s="27">
        <f>E131</f>
        <v>0</v>
      </c>
      <c r="F130" s="27">
        <f>F131</f>
        <v>0</v>
      </c>
      <c r="G130" s="38"/>
      <c r="H130" s="90"/>
    </row>
    <row r="131" spans="1:8" s="12" customFormat="1" ht="30.75" hidden="1">
      <c r="A131" s="100" t="s">
        <v>186</v>
      </c>
      <c r="B131" s="29" t="s">
        <v>10</v>
      </c>
      <c r="C131" s="30" t="s">
        <v>11</v>
      </c>
      <c r="D131" s="27">
        <v>0</v>
      </c>
      <c r="E131" s="27">
        <v>0</v>
      </c>
      <c r="F131" s="27">
        <v>0</v>
      </c>
      <c r="G131" s="38"/>
      <c r="H131" s="90"/>
    </row>
    <row r="132" spans="1:8" s="12" customFormat="1" ht="79.5" customHeight="1">
      <c r="A132" s="100" t="s">
        <v>608</v>
      </c>
      <c r="B132" s="29"/>
      <c r="C132" s="30" t="s">
        <v>611</v>
      </c>
      <c r="D132" s="27">
        <f aca="true" t="shared" si="1" ref="D132:F133">D133</f>
        <v>26221.6</v>
      </c>
      <c r="E132" s="27">
        <f t="shared" si="1"/>
        <v>26221.6</v>
      </c>
      <c r="F132" s="27">
        <f t="shared" si="1"/>
        <v>31697</v>
      </c>
      <c r="G132" s="38"/>
      <c r="H132" s="90"/>
    </row>
    <row r="133" spans="1:8" s="12" customFormat="1" ht="46.5">
      <c r="A133" s="100" t="s">
        <v>609</v>
      </c>
      <c r="B133" s="29"/>
      <c r="C133" s="30" t="s">
        <v>610</v>
      </c>
      <c r="D133" s="27">
        <f t="shared" si="1"/>
        <v>26221.6</v>
      </c>
      <c r="E133" s="27">
        <f t="shared" si="1"/>
        <v>26221.6</v>
      </c>
      <c r="F133" s="27">
        <f t="shared" si="1"/>
        <v>31697</v>
      </c>
      <c r="G133" s="38"/>
      <c r="H133" s="90"/>
    </row>
    <row r="134" spans="1:8" s="12" customFormat="1" ht="30.75">
      <c r="A134" s="100" t="s">
        <v>609</v>
      </c>
      <c r="B134" s="29" t="s">
        <v>10</v>
      </c>
      <c r="C134" s="30" t="s">
        <v>11</v>
      </c>
      <c r="D134" s="132">
        <f>26216.8+4.8</f>
        <v>26221.6</v>
      </c>
      <c r="E134" s="132">
        <f>26216.8+4.8</f>
        <v>26221.6</v>
      </c>
      <c r="F134" s="132">
        <f>26216.8+5480.2</f>
        <v>31697</v>
      </c>
      <c r="G134" s="38"/>
      <c r="H134" s="90"/>
    </row>
    <row r="135" spans="1:8" s="12" customFormat="1" ht="30.75" hidden="1">
      <c r="A135" s="115" t="s">
        <v>595</v>
      </c>
      <c r="B135" s="28"/>
      <c r="C135" s="30" t="s">
        <v>596</v>
      </c>
      <c r="D135" s="27">
        <f>D136+D138</f>
        <v>0</v>
      </c>
      <c r="E135" s="27">
        <f>E136+E138</f>
        <v>0</v>
      </c>
      <c r="F135" s="27">
        <f>F136+F138</f>
        <v>0</v>
      </c>
      <c r="G135" s="38"/>
      <c r="H135" s="90"/>
    </row>
    <row r="136" spans="1:8" s="12" customFormat="1" ht="46.5" hidden="1">
      <c r="A136" s="115" t="s">
        <v>597</v>
      </c>
      <c r="B136" s="28"/>
      <c r="C136" s="30" t="s">
        <v>598</v>
      </c>
      <c r="D136" s="27">
        <f>D137</f>
        <v>0</v>
      </c>
      <c r="E136" s="27">
        <f>E137</f>
        <v>0</v>
      </c>
      <c r="F136" s="27">
        <f>F137</f>
        <v>0</v>
      </c>
      <c r="G136" s="38"/>
      <c r="H136" s="90"/>
    </row>
    <row r="137" spans="1:8" s="12" customFormat="1" ht="30.75" hidden="1">
      <c r="A137" s="115" t="s">
        <v>597</v>
      </c>
      <c r="B137" s="29" t="s">
        <v>10</v>
      </c>
      <c r="C137" s="30" t="s">
        <v>11</v>
      </c>
      <c r="D137" s="27">
        <v>0</v>
      </c>
      <c r="E137" s="27">
        <v>0</v>
      </c>
      <c r="F137" s="27">
        <v>0</v>
      </c>
      <c r="G137" s="38"/>
      <c r="H137" s="90"/>
    </row>
    <row r="138" spans="1:8" s="12" customFormat="1" ht="62.25" hidden="1">
      <c r="A138" s="115" t="s">
        <v>599</v>
      </c>
      <c r="B138" s="28"/>
      <c r="C138" s="23" t="s">
        <v>600</v>
      </c>
      <c r="D138" s="27">
        <f>D139</f>
        <v>0</v>
      </c>
      <c r="E138" s="27">
        <f>E139</f>
        <v>0</v>
      </c>
      <c r="F138" s="27">
        <f>F139</f>
        <v>0</v>
      </c>
      <c r="G138" s="38"/>
      <c r="H138" s="90"/>
    </row>
    <row r="139" spans="1:8" s="12" customFormat="1" ht="30.75" hidden="1">
      <c r="A139" s="115" t="s">
        <v>599</v>
      </c>
      <c r="B139" s="29" t="s">
        <v>10</v>
      </c>
      <c r="C139" s="30" t="s">
        <v>11</v>
      </c>
      <c r="D139" s="27">
        <v>0</v>
      </c>
      <c r="E139" s="27">
        <v>0</v>
      </c>
      <c r="F139" s="27">
        <v>0</v>
      </c>
      <c r="G139" s="38"/>
      <c r="H139" s="90"/>
    </row>
    <row r="140" spans="1:8" s="12" customFormat="1" ht="15">
      <c r="A140" s="98" t="s">
        <v>81</v>
      </c>
      <c r="B140" s="19"/>
      <c r="C140" s="20" t="s">
        <v>20</v>
      </c>
      <c r="D140" s="21">
        <f>D141+D155+D152</f>
        <v>72796.4</v>
      </c>
      <c r="E140" s="21">
        <f>E141+E155+E152</f>
        <v>72350.5</v>
      </c>
      <c r="F140" s="21">
        <f>F141+F155+F152</f>
        <v>72350.5</v>
      </c>
      <c r="G140" s="38"/>
      <c r="H140" s="90"/>
    </row>
    <row r="141" spans="1:8" s="12" customFormat="1" ht="30.75">
      <c r="A141" s="100" t="s">
        <v>222</v>
      </c>
      <c r="B141" s="29"/>
      <c r="C141" s="23" t="s">
        <v>21</v>
      </c>
      <c r="D141" s="31">
        <f>D142+D144+D146+D148+D150</f>
        <v>72350.5</v>
      </c>
      <c r="E141" s="31">
        <f>E142+E144+E146+E148+E150</f>
        <v>72350.5</v>
      </c>
      <c r="F141" s="31">
        <f>F142+F144+F146+F148+F150</f>
        <v>72350.5</v>
      </c>
      <c r="G141" s="38"/>
      <c r="H141" s="90"/>
    </row>
    <row r="142" spans="1:8" s="12" customFormat="1" ht="30.75">
      <c r="A142" s="100" t="s">
        <v>449</v>
      </c>
      <c r="B142" s="22"/>
      <c r="C142" s="88" t="s">
        <v>324</v>
      </c>
      <c r="D142" s="31">
        <f>D143</f>
        <v>34804.9</v>
      </c>
      <c r="E142" s="31">
        <f>E143</f>
        <v>34804.9</v>
      </c>
      <c r="F142" s="31">
        <f>F143</f>
        <v>34804.9</v>
      </c>
      <c r="G142" s="38"/>
      <c r="H142" s="90"/>
    </row>
    <row r="143" spans="1:8" s="12" customFormat="1" ht="30.75">
      <c r="A143" s="100" t="s">
        <v>449</v>
      </c>
      <c r="B143" s="29" t="s">
        <v>10</v>
      </c>
      <c r="C143" s="30" t="s">
        <v>11</v>
      </c>
      <c r="D143" s="27">
        <f>35186-381.1</f>
        <v>34804.9</v>
      </c>
      <c r="E143" s="27">
        <f>35186-381.1</f>
        <v>34804.9</v>
      </c>
      <c r="F143" s="27">
        <f>35186-381.1</f>
        <v>34804.9</v>
      </c>
      <c r="G143" s="38"/>
      <c r="H143" s="90"/>
    </row>
    <row r="144" spans="1:8" s="12" customFormat="1" ht="30.75">
      <c r="A144" s="100" t="s">
        <v>117</v>
      </c>
      <c r="B144" s="29"/>
      <c r="C144" s="30" t="s">
        <v>149</v>
      </c>
      <c r="D144" s="27">
        <f>D145</f>
        <v>20571.300000000003</v>
      </c>
      <c r="E144" s="27">
        <f>E145</f>
        <v>20571.300000000003</v>
      </c>
      <c r="F144" s="27">
        <f>F145</f>
        <v>20571.300000000003</v>
      </c>
      <c r="G144" s="38"/>
      <c r="H144" s="90"/>
    </row>
    <row r="145" spans="1:8" s="12" customFormat="1" ht="30.75">
      <c r="A145" s="100" t="s">
        <v>117</v>
      </c>
      <c r="B145" s="29" t="s">
        <v>10</v>
      </c>
      <c r="C145" s="30" t="s">
        <v>11</v>
      </c>
      <c r="D145" s="27">
        <f>9342.7+3986+7242.6</f>
        <v>20571.300000000003</v>
      </c>
      <c r="E145" s="27">
        <f>9342.7+3986+7242.6</f>
        <v>20571.300000000003</v>
      </c>
      <c r="F145" s="27">
        <f>9342.7+3986+7242.6</f>
        <v>20571.300000000003</v>
      </c>
      <c r="G145" s="38"/>
      <c r="H145" s="90"/>
    </row>
    <row r="146" spans="1:8" s="12" customFormat="1" ht="46.5">
      <c r="A146" s="100" t="s">
        <v>143</v>
      </c>
      <c r="B146" s="29"/>
      <c r="C146" s="30" t="s">
        <v>150</v>
      </c>
      <c r="D146" s="27">
        <f>D147</f>
        <v>1082.7</v>
      </c>
      <c r="E146" s="27">
        <f>E147</f>
        <v>1082.7</v>
      </c>
      <c r="F146" s="27">
        <f>F147</f>
        <v>1082.7</v>
      </c>
      <c r="G146" s="38"/>
      <c r="H146" s="90"/>
    </row>
    <row r="147" spans="1:8" s="12" customFormat="1" ht="30.75">
      <c r="A147" s="100" t="s">
        <v>143</v>
      </c>
      <c r="B147" s="29" t="s">
        <v>10</v>
      </c>
      <c r="C147" s="30" t="s">
        <v>11</v>
      </c>
      <c r="D147" s="27">
        <f>701.6+381.1</f>
        <v>1082.7</v>
      </c>
      <c r="E147" s="27">
        <f>701.6+381.1</f>
        <v>1082.7</v>
      </c>
      <c r="F147" s="27">
        <f>701.6+381.1</f>
        <v>1082.7</v>
      </c>
      <c r="G147" s="38"/>
      <c r="H147" s="90"/>
    </row>
    <row r="148" spans="1:8" s="12" customFormat="1" ht="30.75">
      <c r="A148" s="100" t="s">
        <v>585</v>
      </c>
      <c r="B148" s="29"/>
      <c r="C148" s="30" t="s">
        <v>584</v>
      </c>
      <c r="D148" s="27">
        <f>D149</f>
        <v>15791.6</v>
      </c>
      <c r="E148" s="27">
        <f>E149</f>
        <v>15791.6</v>
      </c>
      <c r="F148" s="27">
        <f>F149</f>
        <v>15791.6</v>
      </c>
      <c r="G148" s="38"/>
      <c r="H148" s="90"/>
    </row>
    <row r="149" spans="1:8" s="12" customFormat="1" ht="30.75">
      <c r="A149" s="100" t="s">
        <v>585</v>
      </c>
      <c r="B149" s="29" t="s">
        <v>10</v>
      </c>
      <c r="C149" s="30" t="s">
        <v>11</v>
      </c>
      <c r="D149" s="27">
        <v>15791.6</v>
      </c>
      <c r="E149" s="27">
        <v>15791.6</v>
      </c>
      <c r="F149" s="27">
        <v>15791.6</v>
      </c>
      <c r="G149" s="38"/>
      <c r="H149" s="90"/>
    </row>
    <row r="150" spans="1:8" s="12" customFormat="1" ht="108.75">
      <c r="A150" s="100" t="s">
        <v>587</v>
      </c>
      <c r="B150" s="29"/>
      <c r="C150" s="30" t="s">
        <v>586</v>
      </c>
      <c r="D150" s="27">
        <f>D151</f>
        <v>100</v>
      </c>
      <c r="E150" s="27">
        <f>E151</f>
        <v>100</v>
      </c>
      <c r="F150" s="27">
        <f>F151</f>
        <v>100</v>
      </c>
      <c r="G150" s="38"/>
      <c r="H150" s="90"/>
    </row>
    <row r="151" spans="1:8" s="12" customFormat="1" ht="30.75">
      <c r="A151" s="100" t="s">
        <v>587</v>
      </c>
      <c r="B151" s="29" t="s">
        <v>10</v>
      </c>
      <c r="C151" s="30" t="s">
        <v>11</v>
      </c>
      <c r="D151" s="27">
        <v>100</v>
      </c>
      <c r="E151" s="27">
        <v>100</v>
      </c>
      <c r="F151" s="27">
        <v>100</v>
      </c>
      <c r="G151" s="38"/>
      <c r="H151" s="90"/>
    </row>
    <row r="152" spans="1:8" s="12" customFormat="1" ht="30.75" hidden="1">
      <c r="A152" s="115">
        <v>130200</v>
      </c>
      <c r="B152" s="28"/>
      <c r="C152" s="23" t="s">
        <v>22</v>
      </c>
      <c r="D152" s="27">
        <f>D154</f>
        <v>0</v>
      </c>
      <c r="E152" s="27">
        <f>E154</f>
        <v>0</v>
      </c>
      <c r="F152" s="27">
        <f>F154</f>
        <v>0</v>
      </c>
      <c r="G152" s="38"/>
      <c r="H152" s="90"/>
    </row>
    <row r="153" spans="1:8" s="12" customFormat="1" ht="30.75" hidden="1">
      <c r="A153" s="100" t="s">
        <v>450</v>
      </c>
      <c r="B153" s="22"/>
      <c r="C153" s="88" t="s">
        <v>324</v>
      </c>
      <c r="D153" s="27">
        <f>D154</f>
        <v>0</v>
      </c>
      <c r="E153" s="27">
        <f>E154</f>
        <v>0</v>
      </c>
      <c r="F153" s="27">
        <f>F154</f>
        <v>0</v>
      </c>
      <c r="G153" s="38"/>
      <c r="H153" s="90"/>
    </row>
    <row r="154" spans="1:8" s="12" customFormat="1" ht="30.75" hidden="1">
      <c r="A154" s="100" t="s">
        <v>450</v>
      </c>
      <c r="B154" s="29" t="s">
        <v>10</v>
      </c>
      <c r="C154" s="30" t="s">
        <v>11</v>
      </c>
      <c r="D154" s="27"/>
      <c r="E154" s="27"/>
      <c r="F154" s="27"/>
      <c r="G154" s="38"/>
      <c r="H154" s="90"/>
    </row>
    <row r="155" spans="1:8" s="12" customFormat="1" ht="15">
      <c r="A155" s="115">
        <v>130300</v>
      </c>
      <c r="B155" s="28"/>
      <c r="C155" s="23" t="s">
        <v>524</v>
      </c>
      <c r="D155" s="27">
        <f aca="true" t="shared" si="2" ref="D155:F156">D156</f>
        <v>445.9</v>
      </c>
      <c r="E155" s="27">
        <f t="shared" si="2"/>
        <v>0</v>
      </c>
      <c r="F155" s="27">
        <f t="shared" si="2"/>
        <v>0</v>
      </c>
      <c r="G155" s="38"/>
      <c r="H155" s="90"/>
    </row>
    <row r="156" spans="1:8" s="12" customFormat="1" ht="30.75">
      <c r="A156" s="100" t="s">
        <v>451</v>
      </c>
      <c r="B156" s="22"/>
      <c r="C156" s="88" t="s">
        <v>324</v>
      </c>
      <c r="D156" s="27">
        <f t="shared" si="2"/>
        <v>445.9</v>
      </c>
      <c r="E156" s="27">
        <f t="shared" si="2"/>
        <v>0</v>
      </c>
      <c r="F156" s="27">
        <f t="shared" si="2"/>
        <v>0</v>
      </c>
      <c r="G156" s="38"/>
      <c r="H156" s="90"/>
    </row>
    <row r="157" spans="1:8" s="12" customFormat="1" ht="30.75">
      <c r="A157" s="100" t="s">
        <v>451</v>
      </c>
      <c r="B157" s="29" t="s">
        <v>10</v>
      </c>
      <c r="C157" s="30" t="s">
        <v>11</v>
      </c>
      <c r="D157" s="27">
        <v>445.9</v>
      </c>
      <c r="E157" s="27">
        <v>0</v>
      </c>
      <c r="F157" s="27">
        <v>0</v>
      </c>
      <c r="G157" s="38"/>
      <c r="H157" s="90"/>
    </row>
    <row r="158" spans="1:8" s="12" customFormat="1" ht="30.75" hidden="1">
      <c r="A158" s="100" t="s">
        <v>574</v>
      </c>
      <c r="B158" s="22"/>
      <c r="C158" s="88" t="s">
        <v>575</v>
      </c>
      <c r="D158" s="27">
        <f>D159</f>
        <v>0</v>
      </c>
      <c r="E158" s="27">
        <f>E159</f>
        <v>0</v>
      </c>
      <c r="F158" s="27">
        <f>F159</f>
        <v>0</v>
      </c>
      <c r="G158" s="38"/>
      <c r="H158" s="90"/>
    </row>
    <row r="159" spans="1:8" s="12" customFormat="1" ht="30.75" hidden="1">
      <c r="A159" s="100" t="s">
        <v>574</v>
      </c>
      <c r="B159" s="29" t="s">
        <v>10</v>
      </c>
      <c r="C159" s="30" t="s">
        <v>11</v>
      </c>
      <c r="D159" s="27"/>
      <c r="E159" s="27"/>
      <c r="F159" s="27"/>
      <c r="G159" s="38"/>
      <c r="H159" s="90"/>
    </row>
    <row r="160" spans="1:8" s="12" customFormat="1" ht="30.75" hidden="1">
      <c r="A160" s="100" t="s">
        <v>223</v>
      </c>
      <c r="B160" s="28"/>
      <c r="C160" s="23" t="s">
        <v>22</v>
      </c>
      <c r="D160" s="27">
        <f>D162</f>
        <v>0</v>
      </c>
      <c r="E160" s="27">
        <f>E162</f>
        <v>0</v>
      </c>
      <c r="F160" s="27">
        <f>F162</f>
        <v>0</v>
      </c>
      <c r="G160" s="38"/>
      <c r="H160" s="90"/>
    </row>
    <row r="161" spans="1:8" s="12" customFormat="1" ht="30.75" hidden="1">
      <c r="A161" s="100" t="s">
        <v>452</v>
      </c>
      <c r="B161" s="22"/>
      <c r="C161" s="88" t="s">
        <v>324</v>
      </c>
      <c r="D161" s="27"/>
      <c r="E161" s="27"/>
      <c r="F161" s="27"/>
      <c r="G161" s="38"/>
      <c r="H161" s="90"/>
    </row>
    <row r="162" spans="1:8" s="12" customFormat="1" ht="30.75" hidden="1">
      <c r="A162" s="100" t="s">
        <v>452</v>
      </c>
      <c r="B162" s="29" t="s">
        <v>10</v>
      </c>
      <c r="C162" s="30" t="s">
        <v>11</v>
      </c>
      <c r="D162" s="27"/>
      <c r="E162" s="27"/>
      <c r="F162" s="27"/>
      <c r="G162" s="38"/>
      <c r="H162" s="90"/>
    </row>
    <row r="163" spans="1:8" s="12" customFormat="1" ht="30.75">
      <c r="A163" s="98" t="s">
        <v>83</v>
      </c>
      <c r="B163" s="39"/>
      <c r="C163" s="20" t="s">
        <v>370</v>
      </c>
      <c r="D163" s="21">
        <f>D164+D173</f>
        <v>174429.30000000002</v>
      </c>
      <c r="E163" s="21">
        <f>E164+E173</f>
        <v>120274.80000000002</v>
      </c>
      <c r="F163" s="21">
        <f>F164+F173</f>
        <v>120832.00000000001</v>
      </c>
      <c r="G163" s="38"/>
      <c r="H163" s="90"/>
    </row>
    <row r="164" spans="1:8" s="12" customFormat="1" ht="30.75">
      <c r="A164" s="100" t="s">
        <v>224</v>
      </c>
      <c r="B164" s="29"/>
      <c r="C164" s="23" t="s">
        <v>23</v>
      </c>
      <c r="D164" s="33">
        <f>D167+D171+D165</f>
        <v>117675.20000000001</v>
      </c>
      <c r="E164" s="33">
        <f>E167+E171+E165</f>
        <v>117675.20000000001</v>
      </c>
      <c r="F164" s="33">
        <f>F167+F171+F165</f>
        <v>117675.20000000001</v>
      </c>
      <c r="G164" s="38"/>
      <c r="H164" s="90"/>
    </row>
    <row r="165" spans="1:8" s="12" customFormat="1" ht="30.75">
      <c r="A165" s="115" t="s">
        <v>453</v>
      </c>
      <c r="B165" s="29"/>
      <c r="C165" s="88" t="s">
        <v>324</v>
      </c>
      <c r="D165" s="27">
        <f>D166</f>
        <v>67067.6</v>
      </c>
      <c r="E165" s="27">
        <f>E166</f>
        <v>67067.6</v>
      </c>
      <c r="F165" s="27">
        <f>F166</f>
        <v>67067.6</v>
      </c>
      <c r="G165" s="38"/>
      <c r="H165" s="90"/>
    </row>
    <row r="166" spans="1:8" s="12" customFormat="1" ht="30.75">
      <c r="A166" s="115" t="s">
        <v>453</v>
      </c>
      <c r="B166" s="29" t="s">
        <v>10</v>
      </c>
      <c r="C166" s="30" t="s">
        <v>11</v>
      </c>
      <c r="D166" s="27">
        <f>67228.1-160.5</f>
        <v>67067.6</v>
      </c>
      <c r="E166" s="27">
        <f>67228.1-160.5</f>
        <v>67067.6</v>
      </c>
      <c r="F166" s="27">
        <f>67228.1-160.5</f>
        <v>67067.6</v>
      </c>
      <c r="G166" s="38"/>
      <c r="H166" s="90"/>
    </row>
    <row r="167" spans="1:8" s="12" customFormat="1" ht="15">
      <c r="A167" s="100" t="s">
        <v>118</v>
      </c>
      <c r="B167" s="29"/>
      <c r="C167" s="23" t="s">
        <v>151</v>
      </c>
      <c r="D167" s="27">
        <f>D168+D169</f>
        <v>43016.5</v>
      </c>
      <c r="E167" s="27">
        <f>E168+E169</f>
        <v>43016.5</v>
      </c>
      <c r="F167" s="27">
        <f>F168+F169</f>
        <v>43016.5</v>
      </c>
      <c r="G167" s="38"/>
      <c r="H167" s="90"/>
    </row>
    <row r="168" spans="1:8" s="12" customFormat="1" ht="30.75">
      <c r="A168" s="100" t="s">
        <v>118</v>
      </c>
      <c r="B168" s="29" t="s">
        <v>10</v>
      </c>
      <c r="C168" s="30" t="s">
        <v>11</v>
      </c>
      <c r="D168" s="27">
        <f>42106.7+909.8</f>
        <v>43016.5</v>
      </c>
      <c r="E168" s="27">
        <f>42106.7+909.8</f>
        <v>43016.5</v>
      </c>
      <c r="F168" s="27">
        <f>42106.7+909.8</f>
        <v>43016.5</v>
      </c>
      <c r="G168" s="38"/>
      <c r="H168" s="90"/>
    </row>
    <row r="169" spans="1:8" s="12" customFormat="1" ht="46.5" hidden="1">
      <c r="A169" s="100" t="s">
        <v>436</v>
      </c>
      <c r="B169" s="29"/>
      <c r="C169" s="23" t="s">
        <v>437</v>
      </c>
      <c r="D169" s="27">
        <f>D170</f>
        <v>0</v>
      </c>
      <c r="E169" s="27">
        <f>E170</f>
        <v>0</v>
      </c>
      <c r="F169" s="27">
        <f>F170</f>
        <v>0</v>
      </c>
      <c r="G169" s="38"/>
      <c r="H169" s="90"/>
    </row>
    <row r="170" spans="1:8" s="12" customFormat="1" ht="15" hidden="1">
      <c r="A170" s="100" t="s">
        <v>436</v>
      </c>
      <c r="B170" s="29" t="s">
        <v>12</v>
      </c>
      <c r="C170" s="23" t="s">
        <v>13</v>
      </c>
      <c r="D170" s="27"/>
      <c r="E170" s="27"/>
      <c r="F170" s="27"/>
      <c r="G170" s="38"/>
      <c r="H170" s="90"/>
    </row>
    <row r="171" spans="1:8" s="12" customFormat="1" ht="30.75">
      <c r="A171" s="100" t="s">
        <v>152</v>
      </c>
      <c r="B171" s="29"/>
      <c r="C171" s="23" t="s">
        <v>154</v>
      </c>
      <c r="D171" s="33">
        <f>D172</f>
        <v>7591.1</v>
      </c>
      <c r="E171" s="33">
        <f>E172</f>
        <v>7591.1</v>
      </c>
      <c r="F171" s="33">
        <f>F172</f>
        <v>7591.1</v>
      </c>
      <c r="G171" s="38"/>
      <c r="H171" s="90"/>
    </row>
    <row r="172" spans="1:8" s="12" customFormat="1" ht="30.75">
      <c r="A172" s="100" t="s">
        <v>152</v>
      </c>
      <c r="B172" s="29" t="s">
        <v>10</v>
      </c>
      <c r="C172" s="30" t="s">
        <v>11</v>
      </c>
      <c r="D172" s="27">
        <f>7430.6+160.5</f>
        <v>7591.1</v>
      </c>
      <c r="E172" s="27">
        <f>7430.6+160.5</f>
        <v>7591.1</v>
      </c>
      <c r="F172" s="27">
        <f>7430.6+160.5</f>
        <v>7591.1</v>
      </c>
      <c r="G172" s="38"/>
      <c r="H172" s="90"/>
    </row>
    <row r="173" spans="1:8" s="12" customFormat="1" ht="30.75">
      <c r="A173" s="115">
        <v>140200</v>
      </c>
      <c r="B173" s="29"/>
      <c r="C173" s="30" t="s">
        <v>378</v>
      </c>
      <c r="D173" s="31">
        <f>D174+D177+D180</f>
        <v>56754.1</v>
      </c>
      <c r="E173" s="31">
        <f>E174+E177+E180</f>
        <v>2599.6</v>
      </c>
      <c r="F173" s="31">
        <f>F174+F177+F180</f>
        <v>3156.8</v>
      </c>
      <c r="G173" s="38"/>
      <c r="H173" s="90"/>
    </row>
    <row r="174" spans="1:8" s="12" customFormat="1" ht="30.75">
      <c r="A174" s="115" t="s">
        <v>454</v>
      </c>
      <c r="B174" s="22"/>
      <c r="C174" s="88" t="s">
        <v>324</v>
      </c>
      <c r="D174" s="31">
        <f>D176+D175</f>
        <v>0.3</v>
      </c>
      <c r="E174" s="31">
        <f>E176+E175</f>
        <v>2599.6</v>
      </c>
      <c r="F174" s="31">
        <f>F176+F175</f>
        <v>3156.8</v>
      </c>
      <c r="G174" s="38"/>
      <c r="H174" s="90"/>
    </row>
    <row r="175" spans="1:8" s="12" customFormat="1" ht="15">
      <c r="A175" s="115" t="s">
        <v>454</v>
      </c>
      <c r="B175" s="29" t="s">
        <v>9</v>
      </c>
      <c r="C175" s="26" t="s">
        <v>577</v>
      </c>
      <c r="D175" s="31">
        <v>0.3</v>
      </c>
      <c r="E175" s="31">
        <v>0</v>
      </c>
      <c r="F175" s="31">
        <v>0</v>
      </c>
      <c r="G175" s="38"/>
      <c r="H175" s="90"/>
    </row>
    <row r="176" spans="1:8" s="12" customFormat="1" ht="30.75">
      <c r="A176" s="115" t="s">
        <v>454</v>
      </c>
      <c r="B176" s="29" t="s">
        <v>10</v>
      </c>
      <c r="C176" s="30" t="s">
        <v>11</v>
      </c>
      <c r="D176" s="27">
        <v>0</v>
      </c>
      <c r="E176" s="27">
        <v>2599.6</v>
      </c>
      <c r="F176" s="27">
        <v>3156.8</v>
      </c>
      <c r="G176" s="38"/>
      <c r="H176" s="90"/>
    </row>
    <row r="177" spans="1:8" s="12" customFormat="1" ht="30.75">
      <c r="A177" s="100" t="s">
        <v>119</v>
      </c>
      <c r="B177" s="29"/>
      <c r="C177" s="23" t="s">
        <v>212</v>
      </c>
      <c r="D177" s="27">
        <f>D179+D178</f>
        <v>45403.2</v>
      </c>
      <c r="E177" s="27">
        <f>E179</f>
        <v>0</v>
      </c>
      <c r="F177" s="27">
        <f>F179</f>
        <v>0</v>
      </c>
      <c r="G177" s="38"/>
      <c r="H177" s="90"/>
    </row>
    <row r="178" spans="1:8" s="12" customFormat="1" ht="15">
      <c r="A178" s="100" t="s">
        <v>119</v>
      </c>
      <c r="B178" s="29" t="s">
        <v>9</v>
      </c>
      <c r="C178" s="26" t="s">
        <v>577</v>
      </c>
      <c r="D178" s="27">
        <v>45403.2</v>
      </c>
      <c r="E178" s="27">
        <v>0</v>
      </c>
      <c r="F178" s="27">
        <v>0</v>
      </c>
      <c r="G178" s="38"/>
      <c r="H178" s="90"/>
    </row>
    <row r="179" spans="1:8" s="12" customFormat="1" ht="30.75" hidden="1">
      <c r="A179" s="100" t="s">
        <v>119</v>
      </c>
      <c r="B179" s="29" t="s">
        <v>10</v>
      </c>
      <c r="C179" s="30" t="s">
        <v>11</v>
      </c>
      <c r="D179" s="27"/>
      <c r="E179" s="27"/>
      <c r="F179" s="27"/>
      <c r="G179" s="38"/>
      <c r="H179" s="90"/>
    </row>
    <row r="180" spans="1:8" s="12" customFormat="1" ht="30.75">
      <c r="A180" s="100" t="s">
        <v>153</v>
      </c>
      <c r="B180" s="29"/>
      <c r="C180" s="23" t="s">
        <v>155</v>
      </c>
      <c r="D180" s="33">
        <f>D182+D181</f>
        <v>11350.6</v>
      </c>
      <c r="E180" s="33">
        <f>E182+E181</f>
        <v>0</v>
      </c>
      <c r="F180" s="33">
        <f>F182+F181</f>
        <v>0</v>
      </c>
      <c r="G180" s="38"/>
      <c r="H180" s="90"/>
    </row>
    <row r="181" spans="1:8" s="12" customFormat="1" ht="15">
      <c r="A181" s="100" t="s">
        <v>153</v>
      </c>
      <c r="B181" s="29" t="s">
        <v>9</v>
      </c>
      <c r="C181" s="26" t="s">
        <v>577</v>
      </c>
      <c r="D181" s="27">
        <v>11350.6</v>
      </c>
      <c r="E181" s="27">
        <v>0</v>
      </c>
      <c r="F181" s="27">
        <v>0</v>
      </c>
      <c r="G181" s="38"/>
      <c r="H181" s="90"/>
    </row>
    <row r="182" spans="1:8" s="12" customFormat="1" ht="30.75" hidden="1">
      <c r="A182" s="100" t="s">
        <v>153</v>
      </c>
      <c r="B182" s="29" t="s">
        <v>10</v>
      </c>
      <c r="C182" s="30" t="s">
        <v>11</v>
      </c>
      <c r="D182" s="27">
        <f>2881.3-2881.3</f>
        <v>0</v>
      </c>
      <c r="E182" s="27">
        <v>0</v>
      </c>
      <c r="F182" s="27">
        <v>0</v>
      </c>
      <c r="G182" s="38"/>
      <c r="H182" s="90"/>
    </row>
    <row r="183" spans="1:8" s="12" customFormat="1" ht="30.75">
      <c r="A183" s="98" t="s">
        <v>225</v>
      </c>
      <c r="B183" s="19"/>
      <c r="C183" s="20" t="s">
        <v>24</v>
      </c>
      <c r="D183" s="21">
        <f>D184+D188+D192</f>
        <v>68572</v>
      </c>
      <c r="E183" s="21">
        <f>E184+E188+E192</f>
        <v>68572</v>
      </c>
      <c r="F183" s="21">
        <f>F184+F188+F192</f>
        <v>68572</v>
      </c>
      <c r="G183" s="38"/>
      <c r="H183" s="90"/>
    </row>
    <row r="184" spans="1:8" s="12" customFormat="1" ht="30.75">
      <c r="A184" s="100" t="s">
        <v>226</v>
      </c>
      <c r="B184" s="29"/>
      <c r="C184" s="26" t="s">
        <v>25</v>
      </c>
      <c r="D184" s="27">
        <f>D185</f>
        <v>8272</v>
      </c>
      <c r="E184" s="27">
        <f>E185</f>
        <v>8272</v>
      </c>
      <c r="F184" s="27">
        <f>F185</f>
        <v>8272</v>
      </c>
      <c r="G184" s="38"/>
      <c r="H184" s="90"/>
    </row>
    <row r="185" spans="1:8" s="12" customFormat="1" ht="30.75">
      <c r="A185" s="100" t="s">
        <v>455</v>
      </c>
      <c r="B185" s="22"/>
      <c r="C185" s="88" t="s">
        <v>324</v>
      </c>
      <c r="D185" s="27">
        <f>D186+D187</f>
        <v>8272</v>
      </c>
      <c r="E185" s="27">
        <f>E186+E187</f>
        <v>8272</v>
      </c>
      <c r="F185" s="27">
        <f>F186+F187</f>
        <v>8272</v>
      </c>
      <c r="G185" s="38"/>
      <c r="H185" s="90"/>
    </row>
    <row r="186" spans="1:8" s="12" customFormat="1" ht="46.5">
      <c r="A186" s="100" t="s">
        <v>455</v>
      </c>
      <c r="B186" s="28" t="s">
        <v>7</v>
      </c>
      <c r="C186" s="26" t="s">
        <v>8</v>
      </c>
      <c r="D186" s="31">
        <v>6365.2</v>
      </c>
      <c r="E186" s="31">
        <v>6365.2</v>
      </c>
      <c r="F186" s="31">
        <v>6365.2</v>
      </c>
      <c r="G186" s="38"/>
      <c r="H186" s="90"/>
    </row>
    <row r="187" spans="1:8" s="12" customFormat="1" ht="15">
      <c r="A187" s="100" t="s">
        <v>455</v>
      </c>
      <c r="B187" s="28" t="s">
        <v>9</v>
      </c>
      <c r="C187" s="26" t="s">
        <v>577</v>
      </c>
      <c r="D187" s="31">
        <v>1906.8</v>
      </c>
      <c r="E187" s="31">
        <v>1906.8</v>
      </c>
      <c r="F187" s="31">
        <v>1906.8</v>
      </c>
      <c r="G187" s="38"/>
      <c r="H187" s="90"/>
    </row>
    <row r="188" spans="1:8" s="12" customFormat="1" ht="15">
      <c r="A188" s="100" t="s">
        <v>227</v>
      </c>
      <c r="B188" s="29"/>
      <c r="C188" s="26" t="s">
        <v>26</v>
      </c>
      <c r="D188" s="27">
        <f>D189</f>
        <v>45327.6</v>
      </c>
      <c r="E188" s="27">
        <f>E189</f>
        <v>45327.6</v>
      </c>
      <c r="F188" s="27">
        <f>F189</f>
        <v>45327.6</v>
      </c>
      <c r="G188" s="38"/>
      <c r="H188" s="90"/>
    </row>
    <row r="189" spans="1:8" s="12" customFormat="1" ht="30.75">
      <c r="A189" s="100" t="s">
        <v>456</v>
      </c>
      <c r="B189" s="22"/>
      <c r="C189" s="88" t="s">
        <v>324</v>
      </c>
      <c r="D189" s="27">
        <f>D190+D191</f>
        <v>45327.6</v>
      </c>
      <c r="E189" s="27">
        <f>E190+E191</f>
        <v>45327.6</v>
      </c>
      <c r="F189" s="27">
        <f>F190+F191</f>
        <v>45327.6</v>
      </c>
      <c r="G189" s="38"/>
      <c r="H189" s="90"/>
    </row>
    <row r="190" spans="1:8" s="12" customFormat="1" ht="46.5">
      <c r="A190" s="100" t="s">
        <v>456</v>
      </c>
      <c r="B190" s="28" t="s">
        <v>7</v>
      </c>
      <c r="C190" s="26" t="s">
        <v>8</v>
      </c>
      <c r="D190" s="31">
        <v>41038.6</v>
      </c>
      <c r="E190" s="31">
        <v>41038.6</v>
      </c>
      <c r="F190" s="31">
        <v>41038.6</v>
      </c>
      <c r="G190" s="38"/>
      <c r="H190" s="90"/>
    </row>
    <row r="191" spans="1:8" s="12" customFormat="1" ht="15">
      <c r="A191" s="100" t="s">
        <v>456</v>
      </c>
      <c r="B191" s="28" t="s">
        <v>9</v>
      </c>
      <c r="C191" s="26" t="s">
        <v>577</v>
      </c>
      <c r="D191" s="31">
        <v>4289</v>
      </c>
      <c r="E191" s="31">
        <v>4289</v>
      </c>
      <c r="F191" s="31">
        <v>4289</v>
      </c>
      <c r="G191" s="38"/>
      <c r="H191" s="90"/>
    </row>
    <row r="192" spans="1:8" s="12" customFormat="1" ht="30.75">
      <c r="A192" s="100" t="s">
        <v>228</v>
      </c>
      <c r="B192" s="29"/>
      <c r="C192" s="26" t="s">
        <v>371</v>
      </c>
      <c r="D192" s="27">
        <f>D193</f>
        <v>14972.4</v>
      </c>
      <c r="E192" s="27">
        <f>E193</f>
        <v>14972.4</v>
      </c>
      <c r="F192" s="27">
        <f>F193</f>
        <v>14972.4</v>
      </c>
      <c r="G192" s="38"/>
      <c r="H192" s="90"/>
    </row>
    <row r="193" spans="1:8" s="12" customFormat="1" ht="30.75">
      <c r="A193" s="100" t="s">
        <v>457</v>
      </c>
      <c r="B193" s="22"/>
      <c r="C193" s="88" t="s">
        <v>324</v>
      </c>
      <c r="D193" s="27">
        <f>D194+D195</f>
        <v>14972.4</v>
      </c>
      <c r="E193" s="27">
        <f>E194+E195</f>
        <v>14972.4</v>
      </c>
      <c r="F193" s="27">
        <f>F194+F195</f>
        <v>14972.4</v>
      </c>
      <c r="G193" s="38"/>
      <c r="H193" s="90"/>
    </row>
    <row r="194" spans="1:8" s="12" customFormat="1" ht="46.5">
      <c r="A194" s="100" t="s">
        <v>457</v>
      </c>
      <c r="B194" s="28" t="s">
        <v>7</v>
      </c>
      <c r="C194" s="26" t="s">
        <v>8</v>
      </c>
      <c r="D194" s="27">
        <v>13737.5</v>
      </c>
      <c r="E194" s="27">
        <v>13737.5</v>
      </c>
      <c r="F194" s="27">
        <v>13737.5</v>
      </c>
      <c r="G194" s="38"/>
      <c r="H194" s="90"/>
    </row>
    <row r="195" spans="1:8" s="12" customFormat="1" ht="15">
      <c r="A195" s="100" t="s">
        <v>457</v>
      </c>
      <c r="B195" s="28" t="s">
        <v>9</v>
      </c>
      <c r="C195" s="26" t="s">
        <v>577</v>
      </c>
      <c r="D195" s="31">
        <v>1234.9</v>
      </c>
      <c r="E195" s="31">
        <v>1234.9</v>
      </c>
      <c r="F195" s="31">
        <v>1234.9</v>
      </c>
      <c r="G195" s="38"/>
      <c r="H195" s="90"/>
    </row>
    <row r="196" spans="1:8" s="18" customFormat="1" ht="15.75">
      <c r="A196" s="97" t="s">
        <v>229</v>
      </c>
      <c r="B196" s="15"/>
      <c r="C196" s="16" t="s">
        <v>132</v>
      </c>
      <c r="D196" s="17">
        <f>D197+D232</f>
        <v>576566.7999999999</v>
      </c>
      <c r="E196" s="17">
        <f>E197+E232</f>
        <v>560436.5</v>
      </c>
      <c r="F196" s="17">
        <f>F197+F232</f>
        <v>560436.5</v>
      </c>
      <c r="G196" s="66"/>
      <c r="H196" s="127"/>
    </row>
    <row r="197" spans="1:8" s="12" customFormat="1" ht="15">
      <c r="A197" s="98" t="s">
        <v>230</v>
      </c>
      <c r="B197" s="19"/>
      <c r="C197" s="40" t="s">
        <v>27</v>
      </c>
      <c r="D197" s="21">
        <f>D198+D212+D226+D219+D229</f>
        <v>551278.1</v>
      </c>
      <c r="E197" s="21">
        <f>E198+E212+E226+E219+E229</f>
        <v>539874.1</v>
      </c>
      <c r="F197" s="21">
        <f>F198+F212+F226+F219+F229</f>
        <v>539874.1</v>
      </c>
      <c r="G197" s="38"/>
      <c r="H197" s="90"/>
    </row>
    <row r="198" spans="1:8" s="12" customFormat="1" ht="15">
      <c r="A198" s="100" t="s">
        <v>231</v>
      </c>
      <c r="B198" s="29"/>
      <c r="C198" s="23" t="s">
        <v>28</v>
      </c>
      <c r="D198" s="35">
        <f>D199+D204+D207+D210</f>
        <v>139615.4</v>
      </c>
      <c r="E198" s="35">
        <f>E199+E204+E207</f>
        <v>138215.4</v>
      </c>
      <c r="F198" s="35">
        <f>F199+F204+F207</f>
        <v>138215.4</v>
      </c>
      <c r="G198" s="38"/>
      <c r="H198" s="90"/>
    </row>
    <row r="199" spans="1:8" s="12" customFormat="1" ht="30.75">
      <c r="A199" s="100" t="s">
        <v>458</v>
      </c>
      <c r="B199" s="22"/>
      <c r="C199" s="88" t="s">
        <v>324</v>
      </c>
      <c r="D199" s="35">
        <f>D200+D201+D202+D203</f>
        <v>74964</v>
      </c>
      <c r="E199" s="35">
        <f>E200+E201+E202+E203</f>
        <v>75144</v>
      </c>
      <c r="F199" s="35">
        <f>F200+F201+F202+F203</f>
        <v>75144</v>
      </c>
      <c r="G199" s="38"/>
      <c r="H199" s="90"/>
    </row>
    <row r="200" spans="1:8" s="12" customFormat="1" ht="46.5">
      <c r="A200" s="100" t="s">
        <v>458</v>
      </c>
      <c r="B200" s="28" t="s">
        <v>7</v>
      </c>
      <c r="C200" s="26" t="s">
        <v>8</v>
      </c>
      <c r="D200" s="31">
        <f>7383-115.3</f>
        <v>7267.7</v>
      </c>
      <c r="E200" s="31">
        <f>7383-115.3</f>
        <v>7267.7</v>
      </c>
      <c r="F200" s="31">
        <f>7383-115.3</f>
        <v>7267.7</v>
      </c>
      <c r="G200" s="38"/>
      <c r="H200" s="90"/>
    </row>
    <row r="201" spans="1:8" s="12" customFormat="1" ht="15">
      <c r="A201" s="100" t="s">
        <v>458</v>
      </c>
      <c r="B201" s="28" t="s">
        <v>9</v>
      </c>
      <c r="C201" s="26" t="s">
        <v>577</v>
      </c>
      <c r="D201" s="31">
        <v>1090.7</v>
      </c>
      <c r="E201" s="31">
        <v>1090.7</v>
      </c>
      <c r="F201" s="31">
        <v>1090.7</v>
      </c>
      <c r="G201" s="38"/>
      <c r="H201" s="90"/>
    </row>
    <row r="202" spans="1:8" s="12" customFormat="1" ht="30.75">
      <c r="A202" s="100" t="s">
        <v>458</v>
      </c>
      <c r="B202" s="28" t="s">
        <v>10</v>
      </c>
      <c r="C202" s="30" t="s">
        <v>11</v>
      </c>
      <c r="D202" s="35">
        <f>67765.3-979.7-180</f>
        <v>66605.6</v>
      </c>
      <c r="E202" s="35">
        <f>67765.3-979.7</f>
        <v>66785.6</v>
      </c>
      <c r="F202" s="35">
        <f>67765.3-979.7</f>
        <v>66785.6</v>
      </c>
      <c r="G202" s="38"/>
      <c r="H202" s="90"/>
    </row>
    <row r="203" spans="1:8" s="12" customFormat="1" ht="15" hidden="1">
      <c r="A203" s="100" t="s">
        <v>458</v>
      </c>
      <c r="B203" s="28" t="s">
        <v>12</v>
      </c>
      <c r="C203" s="26" t="s">
        <v>13</v>
      </c>
      <c r="D203" s="31"/>
      <c r="E203" s="31"/>
      <c r="F203" s="31"/>
      <c r="G203" s="38"/>
      <c r="H203" s="90"/>
    </row>
    <row r="204" spans="1:8" s="12" customFormat="1" ht="30.75">
      <c r="A204" s="100" t="s">
        <v>120</v>
      </c>
      <c r="B204" s="28"/>
      <c r="C204" s="30" t="s">
        <v>156</v>
      </c>
      <c r="D204" s="31">
        <f>D205+D206</f>
        <v>59917.8</v>
      </c>
      <c r="E204" s="31">
        <f>E205+E206</f>
        <v>59917.8</v>
      </c>
      <c r="F204" s="31">
        <f>F205+F206</f>
        <v>59917.8</v>
      </c>
      <c r="G204" s="38"/>
      <c r="H204" s="90"/>
    </row>
    <row r="205" spans="1:8" s="12" customFormat="1" ht="46.5">
      <c r="A205" s="100" t="s">
        <v>120</v>
      </c>
      <c r="B205" s="28" t="s">
        <v>7</v>
      </c>
      <c r="C205" s="26" t="s">
        <v>8</v>
      </c>
      <c r="D205" s="35">
        <f>3836.4+2189.9</f>
        <v>6026.3</v>
      </c>
      <c r="E205" s="35">
        <f>3836.4+2189.9</f>
        <v>6026.3</v>
      </c>
      <c r="F205" s="35">
        <f>3836.4+2189.9</f>
        <v>6026.3</v>
      </c>
      <c r="G205" s="38"/>
      <c r="H205" s="90"/>
    </row>
    <row r="206" spans="1:8" s="12" customFormat="1" ht="30.75">
      <c r="A206" s="100" t="s">
        <v>120</v>
      </c>
      <c r="B206" s="28" t="s">
        <v>10</v>
      </c>
      <c r="C206" s="30" t="s">
        <v>11</v>
      </c>
      <c r="D206" s="35">
        <f>35277.5+18614</f>
        <v>53891.5</v>
      </c>
      <c r="E206" s="35">
        <f>35277.5+18614</f>
        <v>53891.5</v>
      </c>
      <c r="F206" s="35">
        <f>35277.5+18614</f>
        <v>53891.5</v>
      </c>
      <c r="G206" s="38"/>
      <c r="H206" s="90"/>
    </row>
    <row r="207" spans="1:8" s="12" customFormat="1" ht="46.5">
      <c r="A207" s="100" t="s">
        <v>144</v>
      </c>
      <c r="B207" s="28"/>
      <c r="C207" s="30" t="s">
        <v>157</v>
      </c>
      <c r="D207" s="31">
        <f>D208+D209</f>
        <v>3153.6</v>
      </c>
      <c r="E207" s="31">
        <f>E208+E209</f>
        <v>3153.6</v>
      </c>
      <c r="F207" s="31">
        <f>F208+F209</f>
        <v>3153.6</v>
      </c>
      <c r="G207" s="38"/>
      <c r="H207" s="90"/>
    </row>
    <row r="208" spans="1:8" s="12" customFormat="1" ht="46.5">
      <c r="A208" s="100" t="s">
        <v>144</v>
      </c>
      <c r="B208" s="28" t="s">
        <v>7</v>
      </c>
      <c r="C208" s="26" t="s">
        <v>8</v>
      </c>
      <c r="D208" s="35">
        <f>201.9+115.3</f>
        <v>317.2</v>
      </c>
      <c r="E208" s="35">
        <f>201.9+115.3</f>
        <v>317.2</v>
      </c>
      <c r="F208" s="35">
        <f>201.9+115.3</f>
        <v>317.2</v>
      </c>
      <c r="G208" s="38"/>
      <c r="H208" s="90"/>
    </row>
    <row r="209" spans="1:8" s="12" customFormat="1" ht="30.75">
      <c r="A209" s="100" t="s">
        <v>144</v>
      </c>
      <c r="B209" s="28" t="s">
        <v>10</v>
      </c>
      <c r="C209" s="30" t="s">
        <v>11</v>
      </c>
      <c r="D209" s="35">
        <f>1856.7+979.7</f>
        <v>2836.4</v>
      </c>
      <c r="E209" s="35">
        <f>1856.7+979.7</f>
        <v>2836.4</v>
      </c>
      <c r="F209" s="35">
        <f>1856.7+979.7</f>
        <v>2836.4</v>
      </c>
      <c r="G209" s="38"/>
      <c r="H209" s="90"/>
    </row>
    <row r="210" spans="1:8" s="12" customFormat="1" ht="30.75">
      <c r="A210" s="115" t="s">
        <v>833</v>
      </c>
      <c r="B210" s="28"/>
      <c r="C210" s="30" t="s">
        <v>601</v>
      </c>
      <c r="D210" s="35">
        <f>D211</f>
        <v>1580</v>
      </c>
      <c r="E210" s="35">
        <f>E211</f>
        <v>0</v>
      </c>
      <c r="F210" s="35">
        <f>F211</f>
        <v>0</v>
      </c>
      <c r="G210" s="38"/>
      <c r="H210" s="90"/>
    </row>
    <row r="211" spans="1:8" s="12" customFormat="1" ht="30.75">
      <c r="A211" s="115" t="s">
        <v>833</v>
      </c>
      <c r="B211" s="28" t="s">
        <v>10</v>
      </c>
      <c r="C211" s="30" t="s">
        <v>11</v>
      </c>
      <c r="D211" s="35">
        <v>1580</v>
      </c>
      <c r="E211" s="35">
        <v>0</v>
      </c>
      <c r="F211" s="35">
        <v>0</v>
      </c>
      <c r="G211" s="38"/>
      <c r="H211" s="90"/>
    </row>
    <row r="212" spans="1:8" s="12" customFormat="1" ht="30.75">
      <c r="A212" s="100" t="s">
        <v>232</v>
      </c>
      <c r="B212" s="29"/>
      <c r="C212" s="41" t="s">
        <v>29</v>
      </c>
      <c r="D212" s="35">
        <f>D213+D215+D217</f>
        <v>227081.8</v>
      </c>
      <c r="E212" s="35">
        <f>E213+E215+E217</f>
        <v>226705.4</v>
      </c>
      <c r="F212" s="35">
        <f>F213+F215+F217</f>
        <v>226705.4</v>
      </c>
      <c r="G212" s="38"/>
      <c r="H212" s="90"/>
    </row>
    <row r="213" spans="1:8" s="12" customFormat="1" ht="30.75">
      <c r="A213" s="100" t="s">
        <v>459</v>
      </c>
      <c r="B213" s="22"/>
      <c r="C213" s="88" t="s">
        <v>324</v>
      </c>
      <c r="D213" s="35">
        <f>D214</f>
        <v>114715.4</v>
      </c>
      <c r="E213" s="35">
        <f>E214</f>
        <v>114339</v>
      </c>
      <c r="F213" s="35">
        <f>F214</f>
        <v>114339</v>
      </c>
      <c r="G213" s="38"/>
      <c r="H213" s="90"/>
    </row>
    <row r="214" spans="1:8" s="12" customFormat="1" ht="30.75">
      <c r="A214" s="100" t="s">
        <v>459</v>
      </c>
      <c r="B214" s="29" t="s">
        <v>10</v>
      </c>
      <c r="C214" s="30" t="s">
        <v>11</v>
      </c>
      <c r="D214" s="35">
        <f>116469.4-1754</f>
        <v>114715.4</v>
      </c>
      <c r="E214" s="35">
        <f>116093-1754</f>
        <v>114339</v>
      </c>
      <c r="F214" s="35">
        <f>116093-1754</f>
        <v>114339</v>
      </c>
      <c r="G214" s="38"/>
      <c r="H214" s="90"/>
    </row>
    <row r="215" spans="1:8" s="12" customFormat="1" ht="30.75">
      <c r="A215" s="100" t="s">
        <v>121</v>
      </c>
      <c r="B215" s="29"/>
      <c r="C215" s="30" t="s">
        <v>156</v>
      </c>
      <c r="D215" s="35">
        <f>D216</f>
        <v>106748.1</v>
      </c>
      <c r="E215" s="35">
        <f>E216</f>
        <v>106748.1</v>
      </c>
      <c r="F215" s="35">
        <f>F216</f>
        <v>106748.1</v>
      </c>
      <c r="G215" s="38"/>
      <c r="H215" s="90"/>
    </row>
    <row r="216" spans="1:8" s="12" customFormat="1" ht="30.75">
      <c r="A216" s="100" t="s">
        <v>121</v>
      </c>
      <c r="B216" s="28" t="s">
        <v>10</v>
      </c>
      <c r="C216" s="30" t="s">
        <v>11</v>
      </c>
      <c r="D216" s="35">
        <f>54028.1+19393+33327</f>
        <v>106748.1</v>
      </c>
      <c r="E216" s="35">
        <f>54028.1+19393+33327</f>
        <v>106748.1</v>
      </c>
      <c r="F216" s="35">
        <f>54028.1+19393+33327</f>
        <v>106748.1</v>
      </c>
      <c r="G216" s="38"/>
      <c r="H216" s="90"/>
    </row>
    <row r="217" spans="1:8" s="12" customFormat="1" ht="46.5">
      <c r="A217" s="100" t="s">
        <v>145</v>
      </c>
      <c r="B217" s="28"/>
      <c r="C217" s="30" t="s">
        <v>157</v>
      </c>
      <c r="D217" s="35">
        <f>D218</f>
        <v>5618.3</v>
      </c>
      <c r="E217" s="35">
        <f>E218</f>
        <v>5618.3</v>
      </c>
      <c r="F217" s="35">
        <f>F218</f>
        <v>5618.3</v>
      </c>
      <c r="G217" s="38"/>
      <c r="H217" s="90"/>
    </row>
    <row r="218" spans="1:8" s="12" customFormat="1" ht="30.75">
      <c r="A218" s="100" t="s">
        <v>145</v>
      </c>
      <c r="B218" s="28" t="s">
        <v>10</v>
      </c>
      <c r="C218" s="30" t="s">
        <v>11</v>
      </c>
      <c r="D218" s="35">
        <f>3864.3+1754</f>
        <v>5618.3</v>
      </c>
      <c r="E218" s="35">
        <f>3864.3+1754</f>
        <v>5618.3</v>
      </c>
      <c r="F218" s="35">
        <f>3864.3+1754</f>
        <v>5618.3</v>
      </c>
      <c r="G218" s="38"/>
      <c r="H218" s="90"/>
    </row>
    <row r="219" spans="1:8" s="12" customFormat="1" ht="15">
      <c r="A219" s="99" t="s">
        <v>233</v>
      </c>
      <c r="B219" s="22"/>
      <c r="C219" s="23" t="s">
        <v>348</v>
      </c>
      <c r="D219" s="37">
        <f>D220+D222+D224</f>
        <v>180243.19999999998</v>
      </c>
      <c r="E219" s="37">
        <f>E220+E222+E224</f>
        <v>174953.30000000002</v>
      </c>
      <c r="F219" s="37">
        <f>F220+F222+F224</f>
        <v>174953.30000000002</v>
      </c>
      <c r="G219" s="38"/>
      <c r="H219" s="90"/>
    </row>
    <row r="220" spans="1:8" s="12" customFormat="1" ht="30.75">
      <c r="A220" s="100" t="s">
        <v>460</v>
      </c>
      <c r="B220" s="22"/>
      <c r="C220" s="88" t="s">
        <v>324</v>
      </c>
      <c r="D220" s="37">
        <f>D221</f>
        <v>115281.4</v>
      </c>
      <c r="E220" s="37">
        <f>E221</f>
        <v>109991.5</v>
      </c>
      <c r="F220" s="37">
        <f>F221</f>
        <v>109991.5</v>
      </c>
      <c r="G220" s="38"/>
      <c r="H220" s="90"/>
    </row>
    <row r="221" spans="1:8" s="12" customFormat="1" ht="30.75">
      <c r="A221" s="100" t="s">
        <v>460</v>
      </c>
      <c r="B221" s="29" t="s">
        <v>10</v>
      </c>
      <c r="C221" s="30" t="s">
        <v>11</v>
      </c>
      <c r="D221" s="33">
        <f>116425-1143.6</f>
        <v>115281.4</v>
      </c>
      <c r="E221" s="33">
        <f>111135.1-1143.6</f>
        <v>109991.5</v>
      </c>
      <c r="F221" s="33">
        <f>111135.1-1143.6</f>
        <v>109991.5</v>
      </c>
      <c r="G221" s="38"/>
      <c r="H221" s="90"/>
    </row>
    <row r="222" spans="1:8" s="12" customFormat="1" ht="30.75">
      <c r="A222" s="100" t="s">
        <v>122</v>
      </c>
      <c r="B222" s="29"/>
      <c r="C222" s="23" t="s">
        <v>149</v>
      </c>
      <c r="D222" s="27">
        <f>D223</f>
        <v>61713.7</v>
      </c>
      <c r="E222" s="27">
        <f>E223</f>
        <v>61713.7</v>
      </c>
      <c r="F222" s="27">
        <f>F223</f>
        <v>61713.7</v>
      </c>
      <c r="G222" s="38"/>
      <c r="H222" s="90"/>
    </row>
    <row r="223" spans="1:8" s="12" customFormat="1" ht="30.75">
      <c r="A223" s="100" t="s">
        <v>122</v>
      </c>
      <c r="B223" s="29" t="s">
        <v>10</v>
      </c>
      <c r="C223" s="30" t="s">
        <v>11</v>
      </c>
      <c r="D223" s="33">
        <f>29611.8+10374.1+21727.8</f>
        <v>61713.7</v>
      </c>
      <c r="E223" s="33">
        <f>29611.8+10374.1+21727.8</f>
        <v>61713.7</v>
      </c>
      <c r="F223" s="33">
        <f>29611.8+10374.1+21727.8</f>
        <v>61713.7</v>
      </c>
      <c r="G223" s="38"/>
      <c r="H223" s="90"/>
    </row>
    <row r="224" spans="1:8" s="12" customFormat="1" ht="46.5">
      <c r="A224" s="100" t="s">
        <v>146</v>
      </c>
      <c r="B224" s="29"/>
      <c r="C224" s="23" t="s">
        <v>150</v>
      </c>
      <c r="D224" s="27">
        <f>D225</f>
        <v>3248.1</v>
      </c>
      <c r="E224" s="27">
        <f>E225</f>
        <v>3248.1</v>
      </c>
      <c r="F224" s="27">
        <f>F225</f>
        <v>3248.1</v>
      </c>
      <c r="G224" s="38"/>
      <c r="H224" s="90"/>
    </row>
    <row r="225" spans="1:8" s="12" customFormat="1" ht="30.75">
      <c r="A225" s="100" t="s">
        <v>146</v>
      </c>
      <c r="B225" s="29" t="s">
        <v>10</v>
      </c>
      <c r="C225" s="30" t="s">
        <v>11</v>
      </c>
      <c r="D225" s="33">
        <f>2104.5+1143.6</f>
        <v>3248.1</v>
      </c>
      <c r="E225" s="33">
        <f>2104.5+1143.6</f>
        <v>3248.1</v>
      </c>
      <c r="F225" s="33">
        <f>2104.5+1143.6</f>
        <v>3248.1</v>
      </c>
      <c r="G225" s="38"/>
      <c r="H225" s="90"/>
    </row>
    <row r="226" spans="1:8" s="12" customFormat="1" ht="30.75">
      <c r="A226" s="100" t="s">
        <v>234</v>
      </c>
      <c r="B226" s="29"/>
      <c r="C226" s="23" t="s">
        <v>349</v>
      </c>
      <c r="D226" s="31">
        <f aca="true" t="shared" si="3" ref="D226:F227">D227</f>
        <v>4337.7</v>
      </c>
      <c r="E226" s="31">
        <f t="shared" si="3"/>
        <v>0</v>
      </c>
      <c r="F226" s="31">
        <f t="shared" si="3"/>
        <v>0</v>
      </c>
      <c r="G226" s="38"/>
      <c r="H226" s="90"/>
    </row>
    <row r="227" spans="1:8" s="12" customFormat="1" ht="30.75">
      <c r="A227" s="100" t="s">
        <v>461</v>
      </c>
      <c r="B227" s="22"/>
      <c r="C227" s="88" t="s">
        <v>324</v>
      </c>
      <c r="D227" s="31">
        <f t="shared" si="3"/>
        <v>4337.7</v>
      </c>
      <c r="E227" s="31">
        <f t="shared" si="3"/>
        <v>0</v>
      </c>
      <c r="F227" s="31">
        <f t="shared" si="3"/>
        <v>0</v>
      </c>
      <c r="G227" s="38"/>
      <c r="H227" s="90"/>
    </row>
    <row r="228" spans="1:8" s="12" customFormat="1" ht="30.75">
      <c r="A228" s="100" t="s">
        <v>461</v>
      </c>
      <c r="B228" s="29" t="s">
        <v>10</v>
      </c>
      <c r="C228" s="30" t="s">
        <v>11</v>
      </c>
      <c r="D228" s="27">
        <v>4337.7</v>
      </c>
      <c r="E228" s="27">
        <v>0</v>
      </c>
      <c r="F228" s="27">
        <v>0</v>
      </c>
      <c r="G228" s="38"/>
      <c r="H228" s="90"/>
    </row>
    <row r="229" spans="1:8" s="12" customFormat="1" ht="46.5" hidden="1">
      <c r="A229" s="100" t="s">
        <v>440</v>
      </c>
      <c r="B229" s="29"/>
      <c r="C229" s="23" t="s">
        <v>364</v>
      </c>
      <c r="D229" s="27">
        <f aca="true" t="shared" si="4" ref="D229:F230">D230</f>
        <v>0</v>
      </c>
      <c r="E229" s="27">
        <f t="shared" si="4"/>
        <v>0</v>
      </c>
      <c r="F229" s="27">
        <f t="shared" si="4"/>
        <v>0</v>
      </c>
      <c r="G229" s="38"/>
      <c r="H229" s="90"/>
    </row>
    <row r="230" spans="1:8" s="12" customFormat="1" ht="62.25" hidden="1">
      <c r="A230" s="100" t="s">
        <v>441</v>
      </c>
      <c r="B230" s="29"/>
      <c r="C230" s="30" t="s">
        <v>189</v>
      </c>
      <c r="D230" s="27">
        <f t="shared" si="4"/>
        <v>0</v>
      </c>
      <c r="E230" s="27">
        <f t="shared" si="4"/>
        <v>0</v>
      </c>
      <c r="F230" s="27">
        <f t="shared" si="4"/>
        <v>0</v>
      </c>
      <c r="G230" s="38"/>
      <c r="H230" s="90"/>
    </row>
    <row r="231" spans="1:8" s="12" customFormat="1" ht="30.75" hidden="1">
      <c r="A231" s="100" t="s">
        <v>441</v>
      </c>
      <c r="B231" s="29" t="s">
        <v>10</v>
      </c>
      <c r="C231" s="30" t="s">
        <v>11</v>
      </c>
      <c r="D231" s="27"/>
      <c r="E231" s="27"/>
      <c r="F231" s="27"/>
      <c r="G231" s="38"/>
      <c r="H231" s="90"/>
    </row>
    <row r="232" spans="1:8" s="12" customFormat="1" ht="30.75">
      <c r="A232" s="98" t="s">
        <v>235</v>
      </c>
      <c r="B232" s="19"/>
      <c r="C232" s="40" t="s">
        <v>350</v>
      </c>
      <c r="D232" s="21">
        <f>D233+D239</f>
        <v>25288.699999999997</v>
      </c>
      <c r="E232" s="21">
        <f>E233+E239</f>
        <v>20562.399999999998</v>
      </c>
      <c r="F232" s="21">
        <f>F233+F239</f>
        <v>20562.399999999998</v>
      </c>
      <c r="G232" s="38"/>
      <c r="H232" s="90"/>
    </row>
    <row r="233" spans="1:8" s="12" customFormat="1" ht="30.75">
      <c r="A233" s="100" t="s">
        <v>236</v>
      </c>
      <c r="B233" s="29"/>
      <c r="C233" s="23" t="s">
        <v>345</v>
      </c>
      <c r="D233" s="31">
        <f>D234+D237</f>
        <v>8626.5</v>
      </c>
      <c r="E233" s="31">
        <f>E234</f>
        <v>3900.2</v>
      </c>
      <c r="F233" s="31">
        <f>F234</f>
        <v>3900.2</v>
      </c>
      <c r="G233" s="38"/>
      <c r="H233" s="90"/>
    </row>
    <row r="234" spans="1:8" s="12" customFormat="1" ht="30.75">
      <c r="A234" s="100" t="s">
        <v>462</v>
      </c>
      <c r="B234" s="22"/>
      <c r="C234" s="88" t="s">
        <v>324</v>
      </c>
      <c r="D234" s="31">
        <f>D235+D236</f>
        <v>3593.7</v>
      </c>
      <c r="E234" s="31">
        <f>E235+E236</f>
        <v>3900.2</v>
      </c>
      <c r="F234" s="31">
        <f>F235+F236</f>
        <v>3900.2</v>
      </c>
      <c r="G234" s="38"/>
      <c r="H234" s="90"/>
    </row>
    <row r="235" spans="1:8" s="12" customFormat="1" ht="15">
      <c r="A235" s="100" t="s">
        <v>462</v>
      </c>
      <c r="B235" s="28" t="s">
        <v>9</v>
      </c>
      <c r="C235" s="26" t="s">
        <v>577</v>
      </c>
      <c r="D235" s="33">
        <v>13</v>
      </c>
      <c r="E235" s="33">
        <v>13</v>
      </c>
      <c r="F235" s="33">
        <v>13</v>
      </c>
      <c r="G235" s="38"/>
      <c r="H235" s="90"/>
    </row>
    <row r="236" spans="1:8" s="12" customFormat="1" ht="30.75">
      <c r="A236" s="100" t="s">
        <v>462</v>
      </c>
      <c r="B236" s="29" t="s">
        <v>10</v>
      </c>
      <c r="C236" s="30" t="s">
        <v>11</v>
      </c>
      <c r="D236" s="33">
        <v>3580.7</v>
      </c>
      <c r="E236" s="33">
        <v>3887.2</v>
      </c>
      <c r="F236" s="33">
        <v>3887.2</v>
      </c>
      <c r="G236" s="38"/>
      <c r="H236" s="90"/>
    </row>
    <row r="237" spans="1:8" s="12" customFormat="1" ht="46.5">
      <c r="A237" s="100" t="s">
        <v>836</v>
      </c>
      <c r="B237" s="29"/>
      <c r="C237" s="30" t="s">
        <v>837</v>
      </c>
      <c r="D237" s="33">
        <f>D238</f>
        <v>5032.8</v>
      </c>
      <c r="E237" s="33">
        <f>E238</f>
        <v>0</v>
      </c>
      <c r="F237" s="33">
        <f>F238</f>
        <v>0</v>
      </c>
      <c r="G237" s="38"/>
      <c r="H237" s="90"/>
    </row>
    <row r="238" spans="1:8" s="12" customFormat="1" ht="15">
      <c r="A238" s="100" t="s">
        <v>836</v>
      </c>
      <c r="B238" s="29" t="s">
        <v>9</v>
      </c>
      <c r="C238" s="26" t="s">
        <v>577</v>
      </c>
      <c r="D238" s="33">
        <v>5032.8</v>
      </c>
      <c r="E238" s="33">
        <v>0</v>
      </c>
      <c r="F238" s="33">
        <v>0</v>
      </c>
      <c r="G238" s="38"/>
      <c r="H238" s="90"/>
    </row>
    <row r="239" spans="1:8" s="12" customFormat="1" ht="15">
      <c r="A239" s="100" t="s">
        <v>237</v>
      </c>
      <c r="B239" s="29"/>
      <c r="C239" s="23" t="s">
        <v>351</v>
      </c>
      <c r="D239" s="33">
        <f>D240</f>
        <v>16662.199999999997</v>
      </c>
      <c r="E239" s="33">
        <f>E240</f>
        <v>16662.199999999997</v>
      </c>
      <c r="F239" s="33">
        <f>F240</f>
        <v>16662.199999999997</v>
      </c>
      <c r="G239" s="38"/>
      <c r="H239" s="90"/>
    </row>
    <row r="240" spans="1:8" s="12" customFormat="1" ht="30.75">
      <c r="A240" s="100" t="s">
        <v>463</v>
      </c>
      <c r="B240" s="22"/>
      <c r="C240" s="88" t="s">
        <v>324</v>
      </c>
      <c r="D240" s="33">
        <f>D241+D242</f>
        <v>16662.199999999997</v>
      </c>
      <c r="E240" s="33">
        <f>E241+E242</f>
        <v>16662.199999999997</v>
      </c>
      <c r="F240" s="33">
        <f>F241+F242</f>
        <v>16662.199999999997</v>
      </c>
      <c r="G240" s="38"/>
      <c r="H240" s="90"/>
    </row>
    <row r="241" spans="1:8" s="12" customFormat="1" ht="46.5">
      <c r="A241" s="100" t="s">
        <v>463</v>
      </c>
      <c r="B241" s="28" t="s">
        <v>7</v>
      </c>
      <c r="C241" s="26" t="s">
        <v>8</v>
      </c>
      <c r="D241" s="31">
        <f>14353+2303.6</f>
        <v>16656.6</v>
      </c>
      <c r="E241" s="31">
        <f>14353+2303.6</f>
        <v>16656.6</v>
      </c>
      <c r="F241" s="31">
        <f>14353+2303.6</f>
        <v>16656.6</v>
      </c>
      <c r="G241" s="38"/>
      <c r="H241" s="90"/>
    </row>
    <row r="242" spans="1:8" s="12" customFormat="1" ht="15">
      <c r="A242" s="100" t="s">
        <v>463</v>
      </c>
      <c r="B242" s="28" t="s">
        <v>9</v>
      </c>
      <c r="C242" s="26" t="s">
        <v>577</v>
      </c>
      <c r="D242" s="31">
        <v>5.6</v>
      </c>
      <c r="E242" s="31">
        <v>5.6</v>
      </c>
      <c r="F242" s="31">
        <v>5.6</v>
      </c>
      <c r="G242" s="38"/>
      <c r="H242" s="90"/>
    </row>
    <row r="243" spans="1:8" s="18" customFormat="1" ht="32.25">
      <c r="A243" s="97" t="s">
        <v>238</v>
      </c>
      <c r="B243" s="15"/>
      <c r="C243" s="16" t="s">
        <v>137</v>
      </c>
      <c r="D243" s="17">
        <f>D244+D264</f>
        <v>102902.49999999999</v>
      </c>
      <c r="E243" s="17">
        <f>E244+E264</f>
        <v>93414.4</v>
      </c>
      <c r="F243" s="17">
        <f>F244+F264</f>
        <v>93414.4</v>
      </c>
      <c r="G243" s="66"/>
      <c r="H243" s="128"/>
    </row>
    <row r="244" spans="1:8" s="12" customFormat="1" ht="15">
      <c r="A244" s="98" t="s">
        <v>239</v>
      </c>
      <c r="B244" s="19"/>
      <c r="C244" s="20" t="s">
        <v>30</v>
      </c>
      <c r="D244" s="21">
        <f>D252+D245+D259</f>
        <v>76755.59999999999</v>
      </c>
      <c r="E244" s="21">
        <f>E252+E245+E259</f>
        <v>67858.2</v>
      </c>
      <c r="F244" s="21">
        <f>F252+F245+F259</f>
        <v>67858.2</v>
      </c>
      <c r="G244" s="38"/>
      <c r="H244" s="90"/>
    </row>
    <row r="245" spans="1:8" s="12" customFormat="1" ht="30.75">
      <c r="A245" s="100" t="s">
        <v>240</v>
      </c>
      <c r="B245" s="29"/>
      <c r="C245" s="23" t="s">
        <v>346</v>
      </c>
      <c r="D245" s="37">
        <f>D246</f>
        <v>4111.9</v>
      </c>
      <c r="E245" s="37">
        <f>E246</f>
        <v>3700</v>
      </c>
      <c r="F245" s="37">
        <f>F246</f>
        <v>3700</v>
      </c>
      <c r="G245" s="38"/>
      <c r="H245" s="90"/>
    </row>
    <row r="246" spans="1:8" s="12" customFormat="1" ht="30.75">
      <c r="A246" s="100" t="s">
        <v>464</v>
      </c>
      <c r="B246" s="29"/>
      <c r="C246" s="88" t="s">
        <v>324</v>
      </c>
      <c r="D246" s="37">
        <f>D247+D248+D249</f>
        <v>4111.9</v>
      </c>
      <c r="E246" s="37">
        <f>E247+E248+E249</f>
        <v>3700</v>
      </c>
      <c r="F246" s="37">
        <f>F247+F248+F249</f>
        <v>3700</v>
      </c>
      <c r="G246" s="38"/>
      <c r="H246" s="90"/>
    </row>
    <row r="247" spans="1:8" s="12" customFormat="1" ht="46.5">
      <c r="A247" s="100" t="s">
        <v>464</v>
      </c>
      <c r="B247" s="25" t="s">
        <v>7</v>
      </c>
      <c r="C247" s="26" t="s">
        <v>8</v>
      </c>
      <c r="D247" s="27">
        <v>200</v>
      </c>
      <c r="E247" s="27">
        <v>250</v>
      </c>
      <c r="F247" s="27">
        <v>250</v>
      </c>
      <c r="G247" s="38"/>
      <c r="H247" s="90"/>
    </row>
    <row r="248" spans="1:8" s="12" customFormat="1" ht="15">
      <c r="A248" s="100" t="s">
        <v>464</v>
      </c>
      <c r="B248" s="28" t="s">
        <v>9</v>
      </c>
      <c r="C248" s="26" t="s">
        <v>577</v>
      </c>
      <c r="D248" s="33">
        <v>2411.9</v>
      </c>
      <c r="E248" s="33">
        <v>1950</v>
      </c>
      <c r="F248" s="33">
        <v>1950</v>
      </c>
      <c r="G248" s="38"/>
      <c r="H248" s="90"/>
    </row>
    <row r="249" spans="1:8" s="12" customFormat="1" ht="30.75">
      <c r="A249" s="100" t="s">
        <v>464</v>
      </c>
      <c r="B249" s="29" t="s">
        <v>10</v>
      </c>
      <c r="C249" s="30" t="s">
        <v>11</v>
      </c>
      <c r="D249" s="33">
        <v>1500</v>
      </c>
      <c r="E249" s="33">
        <v>1500</v>
      </c>
      <c r="F249" s="33">
        <v>1500</v>
      </c>
      <c r="G249" s="38"/>
      <c r="H249" s="90"/>
    </row>
    <row r="250" spans="1:8" s="12" customFormat="1" ht="30.75" hidden="1">
      <c r="A250" s="100" t="s">
        <v>438</v>
      </c>
      <c r="B250" s="28"/>
      <c r="C250" s="26" t="s">
        <v>439</v>
      </c>
      <c r="D250" s="33">
        <f>D251</f>
        <v>0</v>
      </c>
      <c r="E250" s="33">
        <f>E251</f>
        <v>0</v>
      </c>
      <c r="F250" s="33">
        <f>F251</f>
        <v>0</v>
      </c>
      <c r="G250" s="38"/>
      <c r="H250" s="90"/>
    </row>
    <row r="251" spans="1:8" s="12" customFormat="1" ht="30.75" hidden="1">
      <c r="A251" s="100" t="s">
        <v>438</v>
      </c>
      <c r="B251" s="29" t="s">
        <v>10</v>
      </c>
      <c r="C251" s="30" t="s">
        <v>11</v>
      </c>
      <c r="D251" s="33"/>
      <c r="E251" s="33"/>
      <c r="F251" s="33"/>
      <c r="G251" s="38"/>
      <c r="H251" s="90"/>
    </row>
    <row r="252" spans="1:8" s="12" customFormat="1" ht="15">
      <c r="A252" s="100" t="s">
        <v>365</v>
      </c>
      <c r="B252" s="29"/>
      <c r="C252" s="23" t="s">
        <v>347</v>
      </c>
      <c r="D252" s="37">
        <f>D253+D256+D257</f>
        <v>72643.7</v>
      </c>
      <c r="E252" s="37">
        <f>E253+E256+E257</f>
        <v>64158.2</v>
      </c>
      <c r="F252" s="37">
        <f>F253+F256+F257</f>
        <v>64158.2</v>
      </c>
      <c r="G252" s="38"/>
      <c r="H252" s="90"/>
    </row>
    <row r="253" spans="1:8" s="12" customFormat="1" ht="30.75">
      <c r="A253" s="100" t="s">
        <v>465</v>
      </c>
      <c r="B253" s="29"/>
      <c r="C253" s="88" t="s">
        <v>324</v>
      </c>
      <c r="D253" s="37">
        <f>D254</f>
        <v>71736.2</v>
      </c>
      <c r="E253" s="37">
        <f>E254</f>
        <v>64058.2</v>
      </c>
      <c r="F253" s="37">
        <f>F254</f>
        <v>64058.2</v>
      </c>
      <c r="G253" s="38"/>
      <c r="H253" s="90"/>
    </row>
    <row r="254" spans="1:8" s="12" customFormat="1" ht="30.75">
      <c r="A254" s="100" t="s">
        <v>465</v>
      </c>
      <c r="B254" s="29" t="s">
        <v>10</v>
      </c>
      <c r="C254" s="30" t="s">
        <v>11</v>
      </c>
      <c r="D254" s="27">
        <v>71736.2</v>
      </c>
      <c r="E254" s="27">
        <v>64058.2</v>
      </c>
      <c r="F254" s="27">
        <v>64058.2</v>
      </c>
      <c r="G254" s="38"/>
      <c r="H254" s="90"/>
    </row>
    <row r="255" spans="1:8" s="12" customFormat="1" ht="46.5">
      <c r="A255" s="100" t="s">
        <v>544</v>
      </c>
      <c r="B255" s="29"/>
      <c r="C255" s="88" t="s">
        <v>414</v>
      </c>
      <c r="D255" s="27">
        <f>D256</f>
        <v>800</v>
      </c>
      <c r="E255" s="27">
        <f>E256</f>
        <v>0</v>
      </c>
      <c r="F255" s="27">
        <f>F256</f>
        <v>0</v>
      </c>
      <c r="G255" s="38"/>
      <c r="H255" s="90"/>
    </row>
    <row r="256" spans="1:8" s="12" customFormat="1" ht="30.75">
      <c r="A256" s="100" t="s">
        <v>544</v>
      </c>
      <c r="B256" s="29" t="s">
        <v>10</v>
      </c>
      <c r="C256" s="30" t="s">
        <v>11</v>
      </c>
      <c r="D256" s="33">
        <v>800</v>
      </c>
      <c r="E256" s="33">
        <v>0</v>
      </c>
      <c r="F256" s="33">
        <v>0</v>
      </c>
      <c r="G256" s="38"/>
      <c r="H256" s="90"/>
    </row>
    <row r="257" spans="1:8" s="12" customFormat="1" ht="51" customHeight="1">
      <c r="A257" s="100" t="s">
        <v>545</v>
      </c>
      <c r="B257" s="29"/>
      <c r="C257" s="88" t="s">
        <v>415</v>
      </c>
      <c r="D257" s="27">
        <f>D258</f>
        <v>107.5</v>
      </c>
      <c r="E257" s="27">
        <f>E258</f>
        <v>100</v>
      </c>
      <c r="F257" s="27">
        <f>F258</f>
        <v>100</v>
      </c>
      <c r="G257" s="38"/>
      <c r="H257" s="90"/>
    </row>
    <row r="258" spans="1:8" s="12" customFormat="1" ht="30.75">
      <c r="A258" s="100" t="s">
        <v>545</v>
      </c>
      <c r="B258" s="29" t="s">
        <v>10</v>
      </c>
      <c r="C258" s="30" t="s">
        <v>11</v>
      </c>
      <c r="D258" s="27">
        <v>107.5</v>
      </c>
      <c r="E258" s="27">
        <v>100</v>
      </c>
      <c r="F258" s="27">
        <v>100</v>
      </c>
      <c r="G258" s="38"/>
      <c r="H258" s="90"/>
    </row>
    <row r="259" spans="1:8" s="12" customFormat="1" ht="30.75" hidden="1">
      <c r="A259" s="100" t="s">
        <v>187</v>
      </c>
      <c r="B259" s="29"/>
      <c r="C259" s="23" t="s">
        <v>366</v>
      </c>
      <c r="D259" s="33">
        <f>D262</f>
        <v>0</v>
      </c>
      <c r="E259" s="33">
        <f>E262</f>
        <v>0</v>
      </c>
      <c r="F259" s="33">
        <f>F262</f>
        <v>0</v>
      </c>
      <c r="G259" s="38"/>
      <c r="H259" s="90"/>
    </row>
    <row r="260" spans="1:8" s="12" customFormat="1" ht="46.5" hidden="1">
      <c r="A260" s="100" t="s">
        <v>190</v>
      </c>
      <c r="B260" s="29"/>
      <c r="C260" s="30" t="s">
        <v>414</v>
      </c>
      <c r="D260" s="33">
        <f>D261</f>
        <v>0</v>
      </c>
      <c r="E260" s="33">
        <f>E261</f>
        <v>0</v>
      </c>
      <c r="F260" s="33">
        <f>F261</f>
        <v>0</v>
      </c>
      <c r="G260" s="38"/>
      <c r="H260" s="90"/>
    </row>
    <row r="261" spans="1:8" s="12" customFormat="1" ht="30" customHeight="1" hidden="1">
      <c r="A261" s="100" t="s">
        <v>190</v>
      </c>
      <c r="B261" s="29" t="s">
        <v>10</v>
      </c>
      <c r="C261" s="30" t="s">
        <v>11</v>
      </c>
      <c r="D261" s="33"/>
      <c r="E261" s="33"/>
      <c r="F261" s="33"/>
      <c r="G261" s="38"/>
      <c r="H261" s="90"/>
    </row>
    <row r="262" spans="1:8" s="12" customFormat="1" ht="46.5" hidden="1">
      <c r="A262" s="100" t="s">
        <v>188</v>
      </c>
      <c r="B262" s="29"/>
      <c r="C262" s="30" t="s">
        <v>415</v>
      </c>
      <c r="D262" s="33">
        <f>D263</f>
        <v>0</v>
      </c>
      <c r="E262" s="33">
        <f>E263</f>
        <v>0</v>
      </c>
      <c r="F262" s="33">
        <f>F263</f>
        <v>0</v>
      </c>
      <c r="G262" s="38"/>
      <c r="H262" s="90"/>
    </row>
    <row r="263" spans="1:8" s="12" customFormat="1" ht="30.75" hidden="1">
      <c r="A263" s="100" t="s">
        <v>188</v>
      </c>
      <c r="B263" s="29" t="s">
        <v>10</v>
      </c>
      <c r="C263" s="30" t="s">
        <v>11</v>
      </c>
      <c r="D263" s="37">
        <f>100-100</f>
        <v>0</v>
      </c>
      <c r="E263" s="37">
        <f>100-100</f>
        <v>0</v>
      </c>
      <c r="F263" s="37">
        <f>100-100</f>
        <v>0</v>
      </c>
      <c r="G263" s="38"/>
      <c r="H263" s="90"/>
    </row>
    <row r="264" spans="1:8" s="12" customFormat="1" ht="15">
      <c r="A264" s="98" t="s">
        <v>241</v>
      </c>
      <c r="B264" s="19"/>
      <c r="C264" s="40" t="s">
        <v>31</v>
      </c>
      <c r="D264" s="21">
        <f>D265+D268+D271</f>
        <v>26146.899999999998</v>
      </c>
      <c r="E264" s="21">
        <f>E265+E268+E271</f>
        <v>25556.2</v>
      </c>
      <c r="F264" s="21">
        <f>F265+F268+F271</f>
        <v>25556.2</v>
      </c>
      <c r="G264" s="38"/>
      <c r="H264" s="90"/>
    </row>
    <row r="265" spans="1:8" s="12" customFormat="1" ht="15">
      <c r="A265" s="100" t="s">
        <v>242</v>
      </c>
      <c r="B265" s="22"/>
      <c r="C265" s="23" t="s">
        <v>32</v>
      </c>
      <c r="D265" s="31">
        <f aca="true" t="shared" si="5" ref="D265:F266">D266</f>
        <v>618.3</v>
      </c>
      <c r="E265" s="31">
        <f t="shared" si="5"/>
        <v>618.3</v>
      </c>
      <c r="F265" s="31">
        <f t="shared" si="5"/>
        <v>618.3</v>
      </c>
      <c r="G265" s="38"/>
      <c r="H265" s="90"/>
    </row>
    <row r="266" spans="1:8" s="12" customFormat="1" ht="30.75">
      <c r="A266" s="100" t="s">
        <v>466</v>
      </c>
      <c r="B266" s="22"/>
      <c r="C266" s="88" t="s">
        <v>324</v>
      </c>
      <c r="D266" s="31">
        <f t="shared" si="5"/>
        <v>618.3</v>
      </c>
      <c r="E266" s="31">
        <f t="shared" si="5"/>
        <v>618.3</v>
      </c>
      <c r="F266" s="31">
        <f t="shared" si="5"/>
        <v>618.3</v>
      </c>
      <c r="G266" s="38"/>
      <c r="H266" s="90"/>
    </row>
    <row r="267" spans="1:8" s="12" customFormat="1" ht="30.75">
      <c r="A267" s="100" t="s">
        <v>466</v>
      </c>
      <c r="B267" s="29" t="s">
        <v>10</v>
      </c>
      <c r="C267" s="30" t="s">
        <v>11</v>
      </c>
      <c r="D267" s="37">
        <v>618.3</v>
      </c>
      <c r="E267" s="37">
        <v>618.3</v>
      </c>
      <c r="F267" s="37">
        <v>618.3</v>
      </c>
      <c r="G267" s="38"/>
      <c r="H267" s="90"/>
    </row>
    <row r="268" spans="1:8" s="12" customFormat="1" ht="30.75">
      <c r="A268" s="100" t="s">
        <v>243</v>
      </c>
      <c r="B268" s="29"/>
      <c r="C268" s="41" t="s">
        <v>416</v>
      </c>
      <c r="D268" s="33">
        <f aca="true" t="shared" si="6" ref="D268:F269">D269</f>
        <v>22128.6</v>
      </c>
      <c r="E268" s="33">
        <f t="shared" si="6"/>
        <v>21537.9</v>
      </c>
      <c r="F268" s="33">
        <f t="shared" si="6"/>
        <v>21537.9</v>
      </c>
      <c r="G268" s="38"/>
      <c r="H268" s="90"/>
    </row>
    <row r="269" spans="1:8" s="12" customFormat="1" ht="30.75">
      <c r="A269" s="100" t="s">
        <v>467</v>
      </c>
      <c r="B269" s="22"/>
      <c r="C269" s="88" t="s">
        <v>324</v>
      </c>
      <c r="D269" s="33">
        <f t="shared" si="6"/>
        <v>22128.6</v>
      </c>
      <c r="E269" s="33">
        <f t="shared" si="6"/>
        <v>21537.9</v>
      </c>
      <c r="F269" s="33">
        <f t="shared" si="6"/>
        <v>21537.9</v>
      </c>
      <c r="G269" s="38"/>
      <c r="H269" s="90"/>
    </row>
    <row r="270" spans="1:8" s="12" customFormat="1" ht="30.75">
      <c r="A270" s="100" t="s">
        <v>467</v>
      </c>
      <c r="B270" s="29" t="s">
        <v>10</v>
      </c>
      <c r="C270" s="30" t="s">
        <v>11</v>
      </c>
      <c r="D270" s="33">
        <v>22128.6</v>
      </c>
      <c r="E270" s="33">
        <v>21537.9</v>
      </c>
      <c r="F270" s="33">
        <v>21537.9</v>
      </c>
      <c r="G270" s="38"/>
      <c r="H270" s="90"/>
    </row>
    <row r="271" spans="1:8" s="12" customFormat="1" ht="15">
      <c r="A271" s="101" t="s">
        <v>244</v>
      </c>
      <c r="B271" s="25"/>
      <c r="C271" s="26" t="s">
        <v>173</v>
      </c>
      <c r="D271" s="35">
        <f aca="true" t="shared" si="7" ref="D271:F272">D272</f>
        <v>3400</v>
      </c>
      <c r="E271" s="35">
        <f t="shared" si="7"/>
        <v>3400</v>
      </c>
      <c r="F271" s="35">
        <f t="shared" si="7"/>
        <v>3400</v>
      </c>
      <c r="G271" s="38"/>
      <c r="H271" s="90"/>
    </row>
    <row r="272" spans="1:8" s="12" customFormat="1" ht="15">
      <c r="A272" s="100" t="s">
        <v>174</v>
      </c>
      <c r="B272" s="34"/>
      <c r="C272" s="26" t="s">
        <v>158</v>
      </c>
      <c r="D272" s="27">
        <f t="shared" si="7"/>
        <v>3400</v>
      </c>
      <c r="E272" s="27">
        <f t="shared" si="7"/>
        <v>3400</v>
      </c>
      <c r="F272" s="27">
        <f t="shared" si="7"/>
        <v>3400</v>
      </c>
      <c r="G272" s="38"/>
      <c r="H272" s="90"/>
    </row>
    <row r="273" spans="1:8" s="12" customFormat="1" ht="15">
      <c r="A273" s="100" t="s">
        <v>174</v>
      </c>
      <c r="B273" s="34" t="s">
        <v>16</v>
      </c>
      <c r="C273" s="26" t="s">
        <v>17</v>
      </c>
      <c r="D273" s="27">
        <v>3400</v>
      </c>
      <c r="E273" s="27">
        <v>3400</v>
      </c>
      <c r="F273" s="27">
        <v>3400</v>
      </c>
      <c r="G273" s="38"/>
      <c r="H273" s="90"/>
    </row>
    <row r="274" spans="1:8" s="12" customFormat="1" ht="46.5" hidden="1">
      <c r="A274" s="100" t="s">
        <v>546</v>
      </c>
      <c r="B274" s="34"/>
      <c r="C274" s="26" t="s">
        <v>547</v>
      </c>
      <c r="D274" s="27">
        <f>D275</f>
        <v>0</v>
      </c>
      <c r="E274" s="27">
        <f>E275</f>
        <v>0</v>
      </c>
      <c r="F274" s="27">
        <f>F275</f>
        <v>0</v>
      </c>
      <c r="G274" s="38"/>
      <c r="H274" s="90"/>
    </row>
    <row r="275" spans="1:8" s="12" customFormat="1" ht="15" hidden="1">
      <c r="A275" s="100" t="s">
        <v>546</v>
      </c>
      <c r="B275" s="34" t="s">
        <v>16</v>
      </c>
      <c r="C275" s="26" t="s">
        <v>17</v>
      </c>
      <c r="D275" s="27"/>
      <c r="E275" s="27"/>
      <c r="F275" s="27"/>
      <c r="G275" s="38"/>
      <c r="H275" s="90"/>
    </row>
    <row r="276" spans="1:8" s="12" customFormat="1" ht="62.25" hidden="1">
      <c r="A276" s="100" t="s">
        <v>548</v>
      </c>
      <c r="B276" s="34"/>
      <c r="C276" s="26" t="s">
        <v>549</v>
      </c>
      <c r="D276" s="27">
        <f>D277</f>
        <v>0</v>
      </c>
      <c r="E276" s="27">
        <f>E277</f>
        <v>0</v>
      </c>
      <c r="F276" s="27">
        <f>F277</f>
        <v>0</v>
      </c>
      <c r="G276" s="38"/>
      <c r="H276" s="90"/>
    </row>
    <row r="277" spans="1:8" s="12" customFormat="1" ht="15" hidden="1">
      <c r="A277" s="100" t="s">
        <v>548</v>
      </c>
      <c r="B277" s="34" t="s">
        <v>16</v>
      </c>
      <c r="C277" s="26" t="s">
        <v>17</v>
      </c>
      <c r="D277" s="27"/>
      <c r="E277" s="27"/>
      <c r="F277" s="27"/>
      <c r="G277" s="38"/>
      <c r="H277" s="90"/>
    </row>
    <row r="278" spans="1:8" s="18" customFormat="1" ht="15.75">
      <c r="A278" s="97" t="s">
        <v>245</v>
      </c>
      <c r="B278" s="15"/>
      <c r="C278" s="16" t="s">
        <v>136</v>
      </c>
      <c r="D278" s="17">
        <f>D279+D335</f>
        <v>253470.3</v>
      </c>
      <c r="E278" s="17">
        <f>E279+E335</f>
        <v>281639.8</v>
      </c>
      <c r="F278" s="17">
        <f>F279+F335</f>
        <v>244529.5</v>
      </c>
      <c r="G278" s="66"/>
      <c r="H278" s="128"/>
    </row>
    <row r="279" spans="1:8" s="12" customFormat="1" ht="30.75">
      <c r="A279" s="98" t="s">
        <v>246</v>
      </c>
      <c r="B279" s="39"/>
      <c r="C279" s="20" t="s">
        <v>374</v>
      </c>
      <c r="D279" s="21">
        <f>D280+D284+D305+D298+D308+D332</f>
        <v>252974.5</v>
      </c>
      <c r="E279" s="21">
        <f>E280+E284+E305+E298+E308+E332</f>
        <v>281198</v>
      </c>
      <c r="F279" s="21">
        <f>F280+F284+F305+F298+F308+F332</f>
        <v>244033.7</v>
      </c>
      <c r="G279" s="38"/>
      <c r="H279" s="90"/>
    </row>
    <row r="280" spans="1:8" s="12" customFormat="1" ht="30.75">
      <c r="A280" s="102" t="s">
        <v>247</v>
      </c>
      <c r="B280" s="42"/>
      <c r="C280" s="26" t="s">
        <v>33</v>
      </c>
      <c r="D280" s="35">
        <f>D281</f>
        <v>11048</v>
      </c>
      <c r="E280" s="35">
        <f>E281</f>
        <v>7878.5</v>
      </c>
      <c r="F280" s="35">
        <f>F281</f>
        <v>7824.5</v>
      </c>
      <c r="G280" s="38"/>
      <c r="H280" s="90"/>
    </row>
    <row r="281" spans="1:8" s="12" customFormat="1" ht="30.75">
      <c r="A281" s="100" t="s">
        <v>468</v>
      </c>
      <c r="B281" s="22"/>
      <c r="C281" s="88" t="s">
        <v>324</v>
      </c>
      <c r="D281" s="35">
        <f>D282+D283</f>
        <v>11048</v>
      </c>
      <c r="E281" s="35">
        <f>E282+E283</f>
        <v>7878.5</v>
      </c>
      <c r="F281" s="35">
        <f>F282+F283</f>
        <v>7824.5</v>
      </c>
      <c r="G281" s="38"/>
      <c r="H281" s="90"/>
    </row>
    <row r="282" spans="1:8" s="12" customFormat="1" ht="15">
      <c r="A282" s="102" t="s">
        <v>468</v>
      </c>
      <c r="B282" s="42" t="s">
        <v>16</v>
      </c>
      <c r="C282" s="26" t="s">
        <v>17</v>
      </c>
      <c r="D282" s="35">
        <v>6160</v>
      </c>
      <c r="E282" s="35">
        <v>2990.5</v>
      </c>
      <c r="F282" s="35">
        <v>2936.5</v>
      </c>
      <c r="G282" s="38"/>
      <c r="H282" s="90"/>
    </row>
    <row r="283" spans="1:8" s="12" customFormat="1" ht="30.75">
      <c r="A283" s="102" t="s">
        <v>468</v>
      </c>
      <c r="B283" s="28" t="s">
        <v>10</v>
      </c>
      <c r="C283" s="30" t="s">
        <v>11</v>
      </c>
      <c r="D283" s="35">
        <f>4888</f>
        <v>4888</v>
      </c>
      <c r="E283" s="35">
        <f>4888</f>
        <v>4888</v>
      </c>
      <c r="F283" s="35">
        <f>4888</f>
        <v>4888</v>
      </c>
      <c r="G283" s="38"/>
      <c r="H283" s="90"/>
    </row>
    <row r="284" spans="1:8" s="12" customFormat="1" ht="30.75">
      <c r="A284" s="102" t="s">
        <v>248</v>
      </c>
      <c r="B284" s="42"/>
      <c r="C284" s="26" t="s">
        <v>375</v>
      </c>
      <c r="D284" s="35">
        <f>D285+D288+D290+D292+D295</f>
        <v>78108.1</v>
      </c>
      <c r="E284" s="35">
        <f>E285+E288+E290+E292+E295</f>
        <v>78108.1</v>
      </c>
      <c r="F284" s="35">
        <f>F285+F288+F290+F292+F295</f>
        <v>78108.1</v>
      </c>
      <c r="G284" s="38"/>
      <c r="H284" s="90"/>
    </row>
    <row r="285" spans="1:8" s="12" customFormat="1" ht="30.75">
      <c r="A285" s="102" t="s">
        <v>469</v>
      </c>
      <c r="B285" s="42"/>
      <c r="C285" s="88" t="s">
        <v>324</v>
      </c>
      <c r="D285" s="35">
        <f>D286+D287</f>
        <v>71941.5</v>
      </c>
      <c r="E285" s="35">
        <f>E286+E287</f>
        <v>71941.5</v>
      </c>
      <c r="F285" s="35">
        <f>F286+F287</f>
        <v>71941.5</v>
      </c>
      <c r="G285" s="38"/>
      <c r="H285" s="90"/>
    </row>
    <row r="286" spans="1:8" s="12" customFormat="1" ht="15" hidden="1">
      <c r="A286" s="102" t="s">
        <v>469</v>
      </c>
      <c r="B286" s="28" t="s">
        <v>9</v>
      </c>
      <c r="C286" s="26" t="s">
        <v>577</v>
      </c>
      <c r="D286" s="35"/>
      <c r="E286" s="35"/>
      <c r="F286" s="35"/>
      <c r="G286" s="38"/>
      <c r="H286" s="90"/>
    </row>
    <row r="287" spans="1:8" s="12" customFormat="1" ht="15">
      <c r="A287" s="102" t="s">
        <v>469</v>
      </c>
      <c r="B287" s="42" t="s">
        <v>16</v>
      </c>
      <c r="C287" s="26" t="s">
        <v>17</v>
      </c>
      <c r="D287" s="35">
        <v>71941.5</v>
      </c>
      <c r="E287" s="35">
        <v>71941.5</v>
      </c>
      <c r="F287" s="35">
        <v>71941.5</v>
      </c>
      <c r="G287" s="38"/>
      <c r="H287" s="90"/>
    </row>
    <row r="288" spans="1:8" s="12" customFormat="1" ht="30.75">
      <c r="A288" s="102" t="s">
        <v>249</v>
      </c>
      <c r="B288" s="42"/>
      <c r="C288" s="26" t="s">
        <v>203</v>
      </c>
      <c r="D288" s="35">
        <f>D289</f>
        <v>414</v>
      </c>
      <c r="E288" s="35">
        <f>E289</f>
        <v>414</v>
      </c>
      <c r="F288" s="35">
        <f>F289</f>
        <v>414</v>
      </c>
      <c r="G288" s="38"/>
      <c r="H288" s="90"/>
    </row>
    <row r="289" spans="1:8" s="12" customFormat="1" ht="15">
      <c r="A289" s="102" t="s">
        <v>249</v>
      </c>
      <c r="B289" s="42" t="s">
        <v>16</v>
      </c>
      <c r="C289" s="26" t="s">
        <v>17</v>
      </c>
      <c r="D289" s="35">
        <v>414</v>
      </c>
      <c r="E289" s="35">
        <v>414</v>
      </c>
      <c r="F289" s="35">
        <v>414</v>
      </c>
      <c r="G289" s="38"/>
      <c r="H289" s="90"/>
    </row>
    <row r="290" spans="1:8" s="12" customFormat="1" ht="30.75">
      <c r="A290" s="102" t="s">
        <v>250</v>
      </c>
      <c r="B290" s="42"/>
      <c r="C290" s="26" t="s">
        <v>34</v>
      </c>
      <c r="D290" s="35">
        <f>D291</f>
        <v>322.8</v>
      </c>
      <c r="E290" s="35">
        <f>E291</f>
        <v>322.8</v>
      </c>
      <c r="F290" s="35">
        <f>F291</f>
        <v>322.8</v>
      </c>
      <c r="G290" s="38"/>
      <c r="H290" s="90"/>
    </row>
    <row r="291" spans="1:12" s="12" customFormat="1" ht="15">
      <c r="A291" s="102" t="s">
        <v>250</v>
      </c>
      <c r="B291" s="42" t="s">
        <v>16</v>
      </c>
      <c r="C291" s="26" t="s">
        <v>17</v>
      </c>
      <c r="D291" s="35">
        <v>322.8</v>
      </c>
      <c r="E291" s="35">
        <v>322.8</v>
      </c>
      <c r="F291" s="35">
        <v>322.8</v>
      </c>
      <c r="G291" s="38"/>
      <c r="H291" s="90"/>
      <c r="J291" s="119"/>
      <c r="K291" s="119"/>
      <c r="L291" s="119"/>
    </row>
    <row r="292" spans="1:12" s="12" customFormat="1" ht="46.5">
      <c r="A292" s="102" t="s">
        <v>251</v>
      </c>
      <c r="B292" s="42"/>
      <c r="C292" s="26" t="s">
        <v>376</v>
      </c>
      <c r="D292" s="35">
        <f>D294+D293</f>
        <v>4363.2</v>
      </c>
      <c r="E292" s="35">
        <f>E294+E293</f>
        <v>4363.2</v>
      </c>
      <c r="F292" s="35">
        <f>F294+F293</f>
        <v>4363.2</v>
      </c>
      <c r="G292" s="38"/>
      <c r="H292" s="90"/>
      <c r="J292" s="119"/>
      <c r="K292" s="119"/>
      <c r="L292" s="119"/>
    </row>
    <row r="293" spans="1:8" s="12" customFormat="1" ht="15">
      <c r="A293" s="102" t="s">
        <v>251</v>
      </c>
      <c r="B293" s="28" t="s">
        <v>9</v>
      </c>
      <c r="C293" s="26" t="s">
        <v>577</v>
      </c>
      <c r="D293" s="31">
        <v>43.2</v>
      </c>
      <c r="E293" s="31">
        <v>43.2</v>
      </c>
      <c r="F293" s="31">
        <v>43.2</v>
      </c>
      <c r="G293" s="38"/>
      <c r="H293" s="90"/>
    </row>
    <row r="294" spans="1:8" s="12" customFormat="1" ht="15">
      <c r="A294" s="102" t="s">
        <v>251</v>
      </c>
      <c r="B294" s="42" t="s">
        <v>16</v>
      </c>
      <c r="C294" s="26" t="s">
        <v>17</v>
      </c>
      <c r="D294" s="31">
        <v>4320</v>
      </c>
      <c r="E294" s="31">
        <v>4320</v>
      </c>
      <c r="F294" s="31">
        <v>4320</v>
      </c>
      <c r="G294" s="38"/>
      <c r="H294" s="90"/>
    </row>
    <row r="295" spans="1:8" s="12" customFormat="1" ht="46.5">
      <c r="A295" s="102" t="s">
        <v>252</v>
      </c>
      <c r="B295" s="42"/>
      <c r="C295" s="26" t="s">
        <v>204</v>
      </c>
      <c r="D295" s="31">
        <f>D297+D296</f>
        <v>1066.6</v>
      </c>
      <c r="E295" s="31">
        <f>E297+E296</f>
        <v>1066.6</v>
      </c>
      <c r="F295" s="31">
        <f>F297+F296</f>
        <v>1066.6</v>
      </c>
      <c r="G295" s="38"/>
      <c r="H295" s="90"/>
    </row>
    <row r="296" spans="1:8" s="12" customFormat="1" ht="15">
      <c r="A296" s="102" t="s">
        <v>252</v>
      </c>
      <c r="B296" s="28" t="s">
        <v>9</v>
      </c>
      <c r="C296" s="26" t="s">
        <v>577</v>
      </c>
      <c r="D296" s="35">
        <v>10.6</v>
      </c>
      <c r="E296" s="35">
        <v>10.6</v>
      </c>
      <c r="F296" s="35">
        <v>10.6</v>
      </c>
      <c r="G296" s="38"/>
      <c r="H296" s="90"/>
    </row>
    <row r="297" spans="1:8" s="12" customFormat="1" ht="15">
      <c r="A297" s="102" t="s">
        <v>252</v>
      </c>
      <c r="B297" s="42" t="s">
        <v>16</v>
      </c>
      <c r="C297" s="26" t="s">
        <v>17</v>
      </c>
      <c r="D297" s="35">
        <v>1056</v>
      </c>
      <c r="E297" s="35">
        <v>1056</v>
      </c>
      <c r="F297" s="35">
        <v>1056</v>
      </c>
      <c r="G297" s="38"/>
      <c r="H297" s="90"/>
    </row>
    <row r="298" spans="1:8" s="12" customFormat="1" ht="15">
      <c r="A298" s="102" t="s">
        <v>253</v>
      </c>
      <c r="B298" s="42"/>
      <c r="C298" s="26" t="s">
        <v>111</v>
      </c>
      <c r="D298" s="35">
        <f>D299+D303+D301</f>
        <v>3450</v>
      </c>
      <c r="E298" s="35">
        <f>E299+E303+E301</f>
        <v>0</v>
      </c>
      <c r="F298" s="35">
        <f>F299+F303+F301</f>
        <v>0</v>
      </c>
      <c r="G298" s="38"/>
      <c r="H298" s="90"/>
    </row>
    <row r="299" spans="1:8" s="12" customFormat="1" ht="30.75" hidden="1">
      <c r="A299" s="102" t="s">
        <v>470</v>
      </c>
      <c r="B299" s="42"/>
      <c r="C299" s="88" t="s">
        <v>324</v>
      </c>
      <c r="D299" s="35">
        <f>D300</f>
        <v>0</v>
      </c>
      <c r="E299" s="35">
        <f>E300</f>
        <v>0</v>
      </c>
      <c r="F299" s="35">
        <f>F300</f>
        <v>0</v>
      </c>
      <c r="G299" s="38"/>
      <c r="H299" s="90"/>
    </row>
    <row r="300" spans="1:8" s="12" customFormat="1" ht="30.75" hidden="1">
      <c r="A300" s="102" t="s">
        <v>470</v>
      </c>
      <c r="B300" s="25" t="s">
        <v>10</v>
      </c>
      <c r="C300" s="30" t="s">
        <v>11</v>
      </c>
      <c r="D300" s="31">
        <v>0</v>
      </c>
      <c r="E300" s="31">
        <v>0</v>
      </c>
      <c r="F300" s="31">
        <v>0</v>
      </c>
      <c r="G300" s="38"/>
      <c r="H300" s="90"/>
    </row>
    <row r="301" spans="1:8" s="12" customFormat="1" ht="46.5">
      <c r="A301" s="102" t="s">
        <v>432</v>
      </c>
      <c r="B301" s="25"/>
      <c r="C301" s="30" t="s">
        <v>434</v>
      </c>
      <c r="D301" s="31">
        <f>D302</f>
        <v>1350</v>
      </c>
      <c r="E301" s="31">
        <f>E302</f>
        <v>0</v>
      </c>
      <c r="F301" s="31">
        <f>F302</f>
        <v>0</v>
      </c>
      <c r="G301" s="38"/>
      <c r="H301" s="90"/>
    </row>
    <row r="302" spans="1:8" s="12" customFormat="1" ht="30.75">
      <c r="A302" s="102" t="s">
        <v>432</v>
      </c>
      <c r="B302" s="25" t="s">
        <v>10</v>
      </c>
      <c r="C302" s="30" t="s">
        <v>11</v>
      </c>
      <c r="D302" s="31">
        <f>350+1000</f>
        <v>1350</v>
      </c>
      <c r="E302" s="31">
        <v>0</v>
      </c>
      <c r="F302" s="31">
        <v>0</v>
      </c>
      <c r="G302" s="38"/>
      <c r="H302" s="90"/>
    </row>
    <row r="303" spans="1:8" s="12" customFormat="1" ht="46.5">
      <c r="A303" s="102" t="s">
        <v>433</v>
      </c>
      <c r="B303" s="25"/>
      <c r="C303" s="30" t="s">
        <v>435</v>
      </c>
      <c r="D303" s="31">
        <f>D304</f>
        <v>2100</v>
      </c>
      <c r="E303" s="31">
        <f>E304</f>
        <v>0</v>
      </c>
      <c r="F303" s="31">
        <f>F304</f>
        <v>0</v>
      </c>
      <c r="G303" s="38"/>
      <c r="H303" s="90"/>
    </row>
    <row r="304" spans="1:8" s="12" customFormat="1" ht="30.75">
      <c r="A304" s="102" t="s">
        <v>433</v>
      </c>
      <c r="B304" s="25" t="s">
        <v>10</v>
      </c>
      <c r="C304" s="30" t="s">
        <v>11</v>
      </c>
      <c r="D304" s="31">
        <v>2100</v>
      </c>
      <c r="E304" s="31">
        <v>0</v>
      </c>
      <c r="F304" s="31">
        <v>0</v>
      </c>
      <c r="G304" s="38"/>
      <c r="H304" s="90"/>
    </row>
    <row r="305" spans="1:8" s="12" customFormat="1" ht="15">
      <c r="A305" s="102" t="s">
        <v>254</v>
      </c>
      <c r="B305" s="42"/>
      <c r="C305" s="43" t="s">
        <v>35</v>
      </c>
      <c r="D305" s="35">
        <f aca="true" t="shared" si="8" ref="D305:F306">D306</f>
        <v>42525.4</v>
      </c>
      <c r="E305" s="35">
        <f t="shared" si="8"/>
        <v>42321.7</v>
      </c>
      <c r="F305" s="35">
        <f t="shared" si="8"/>
        <v>42890.7</v>
      </c>
      <c r="G305" s="38"/>
      <c r="H305" s="90"/>
    </row>
    <row r="306" spans="1:8" s="12" customFormat="1" ht="30.75">
      <c r="A306" s="102" t="s">
        <v>471</v>
      </c>
      <c r="B306" s="22"/>
      <c r="C306" s="88" t="s">
        <v>324</v>
      </c>
      <c r="D306" s="37">
        <f t="shared" si="8"/>
        <v>42525.4</v>
      </c>
      <c r="E306" s="37">
        <f t="shared" si="8"/>
        <v>42321.7</v>
      </c>
      <c r="F306" s="37">
        <f t="shared" si="8"/>
        <v>42890.7</v>
      </c>
      <c r="G306" s="38"/>
      <c r="H306" s="90"/>
    </row>
    <row r="307" spans="1:8" s="12" customFormat="1" ht="30.75">
      <c r="A307" s="102" t="s">
        <v>471</v>
      </c>
      <c r="B307" s="28" t="s">
        <v>10</v>
      </c>
      <c r="C307" s="30" t="s">
        <v>11</v>
      </c>
      <c r="D307" s="31">
        <f>43867.1-1341.7</f>
        <v>42525.4</v>
      </c>
      <c r="E307" s="31">
        <f>43867.1-1545.4</f>
        <v>42321.7</v>
      </c>
      <c r="F307" s="31">
        <f>43867.1-976.4</f>
        <v>42890.7</v>
      </c>
      <c r="G307" s="38"/>
      <c r="H307" s="90"/>
    </row>
    <row r="308" spans="1:8" s="12" customFormat="1" ht="15">
      <c r="A308" s="103" t="s">
        <v>637</v>
      </c>
      <c r="B308" s="28"/>
      <c r="C308" s="26" t="s">
        <v>38</v>
      </c>
      <c r="D308" s="27">
        <f>D309+D314+D319+D324+D328</f>
        <v>115670.4</v>
      </c>
      <c r="E308" s="27">
        <f>E309+E314+E319+E324+E328</f>
        <v>150717.1</v>
      </c>
      <c r="F308" s="27">
        <f>F309+F314+F319+F324+F328</f>
        <v>113037.8</v>
      </c>
      <c r="G308" s="38"/>
      <c r="H308" s="90"/>
    </row>
    <row r="309" spans="1:8" s="12" customFormat="1" ht="30.75">
      <c r="A309" s="101" t="s">
        <v>638</v>
      </c>
      <c r="B309" s="34"/>
      <c r="C309" s="26" t="s">
        <v>194</v>
      </c>
      <c r="D309" s="24">
        <f>D310+D311</f>
        <v>9814.8</v>
      </c>
      <c r="E309" s="24">
        <f>SUM(E311:E311)</f>
        <v>0</v>
      </c>
      <c r="F309" s="24">
        <f>SUM(F311:F311)</f>
        <v>0</v>
      </c>
      <c r="G309" s="38"/>
      <c r="H309" s="90"/>
    </row>
    <row r="310" spans="1:8" s="12" customFormat="1" ht="15">
      <c r="A310" s="101" t="s">
        <v>638</v>
      </c>
      <c r="B310" s="42" t="s">
        <v>16</v>
      </c>
      <c r="C310" s="26" t="s">
        <v>17</v>
      </c>
      <c r="D310" s="27">
        <v>2368.4</v>
      </c>
      <c r="E310" s="27">
        <v>0</v>
      </c>
      <c r="F310" s="27">
        <v>0</v>
      </c>
      <c r="G310" s="38"/>
      <c r="H310" s="90"/>
    </row>
    <row r="311" spans="1:8" s="12" customFormat="1" ht="15">
      <c r="A311" s="101" t="s">
        <v>638</v>
      </c>
      <c r="B311" s="34" t="s">
        <v>14</v>
      </c>
      <c r="C311" s="26" t="s">
        <v>15</v>
      </c>
      <c r="D311" s="24">
        <f>D313</f>
        <v>7446.4</v>
      </c>
      <c r="E311" s="24">
        <f>E313</f>
        <v>0</v>
      </c>
      <c r="F311" s="24">
        <f>F313</f>
        <v>0</v>
      </c>
      <c r="G311" s="38"/>
      <c r="H311" s="90"/>
    </row>
    <row r="312" spans="1:8" s="12" customFormat="1" ht="15">
      <c r="A312" s="101"/>
      <c r="B312" s="34"/>
      <c r="C312" s="26" t="s">
        <v>99</v>
      </c>
      <c r="D312" s="24"/>
      <c r="E312" s="24"/>
      <c r="F312" s="24"/>
      <c r="G312" s="38"/>
      <c r="H312" s="90"/>
    </row>
    <row r="313" spans="1:8" s="12" customFormat="1" ht="30.75">
      <c r="A313" s="101" t="s">
        <v>638</v>
      </c>
      <c r="B313" s="34" t="s">
        <v>14</v>
      </c>
      <c r="C313" s="26" t="s">
        <v>650</v>
      </c>
      <c r="D313" s="24">
        <v>7446.4</v>
      </c>
      <c r="E313" s="24">
        <v>0</v>
      </c>
      <c r="F313" s="24">
        <v>0</v>
      </c>
      <c r="G313" s="38"/>
      <c r="H313" s="90"/>
    </row>
    <row r="314" spans="1:8" s="12" customFormat="1" ht="46.5">
      <c r="A314" s="101" t="s">
        <v>639</v>
      </c>
      <c r="B314" s="34"/>
      <c r="C314" s="26" t="s">
        <v>645</v>
      </c>
      <c r="D314" s="24">
        <f>D315+D316</f>
        <v>4411.4</v>
      </c>
      <c r="E314" s="24">
        <f>E315+E316</f>
        <v>0</v>
      </c>
      <c r="F314" s="24">
        <f>F315+F316</f>
        <v>0</v>
      </c>
      <c r="G314" s="38"/>
      <c r="H314" s="90"/>
    </row>
    <row r="315" spans="1:8" s="12" customFormat="1" ht="15">
      <c r="A315" s="101" t="s">
        <v>639</v>
      </c>
      <c r="B315" s="42" t="s">
        <v>16</v>
      </c>
      <c r="C315" s="26" t="s">
        <v>17</v>
      </c>
      <c r="D315" s="24">
        <v>592.2</v>
      </c>
      <c r="E315" s="24">
        <v>0</v>
      </c>
      <c r="F315" s="24">
        <v>0</v>
      </c>
      <c r="G315" s="38"/>
      <c r="H315" s="90"/>
    </row>
    <row r="316" spans="1:8" s="12" customFormat="1" ht="15">
      <c r="A316" s="101" t="s">
        <v>639</v>
      </c>
      <c r="B316" s="34" t="s">
        <v>14</v>
      </c>
      <c r="C316" s="26" t="s">
        <v>15</v>
      </c>
      <c r="D316" s="24">
        <f>D318</f>
        <v>3819.2</v>
      </c>
      <c r="E316" s="24">
        <f>E318</f>
        <v>0</v>
      </c>
      <c r="F316" s="24">
        <f>F318</f>
        <v>0</v>
      </c>
      <c r="G316" s="38"/>
      <c r="H316" s="90"/>
    </row>
    <row r="317" spans="1:8" s="12" customFormat="1" ht="15">
      <c r="A317" s="101"/>
      <c r="B317" s="34"/>
      <c r="C317" s="26" t="s">
        <v>99</v>
      </c>
      <c r="D317" s="24"/>
      <c r="E317" s="24"/>
      <c r="F317" s="24"/>
      <c r="G317" s="38"/>
      <c r="H317" s="90"/>
    </row>
    <row r="318" spans="1:8" s="12" customFormat="1" ht="30.75">
      <c r="A318" s="101" t="s">
        <v>639</v>
      </c>
      <c r="B318" s="34" t="s">
        <v>14</v>
      </c>
      <c r="C318" s="26" t="s">
        <v>651</v>
      </c>
      <c r="D318" s="24">
        <f>4411.4-592.2</f>
        <v>3819.2</v>
      </c>
      <c r="E318" s="24">
        <v>0</v>
      </c>
      <c r="F318" s="24">
        <v>0</v>
      </c>
      <c r="G318" s="38"/>
      <c r="H318" s="90"/>
    </row>
    <row r="319" spans="1:8" s="12" customFormat="1" ht="30.75">
      <c r="A319" s="99" t="s">
        <v>640</v>
      </c>
      <c r="B319" s="25"/>
      <c r="C319" s="23" t="s">
        <v>646</v>
      </c>
      <c r="D319" s="27">
        <f>D321</f>
        <v>0</v>
      </c>
      <c r="E319" s="27">
        <f>E321</f>
        <v>0</v>
      </c>
      <c r="F319" s="27">
        <f>F321</f>
        <v>0</v>
      </c>
      <c r="G319" s="38"/>
      <c r="H319" s="90"/>
    </row>
    <row r="320" spans="1:8" s="12" customFormat="1" ht="15" hidden="1">
      <c r="A320" s="99" t="s">
        <v>640</v>
      </c>
      <c r="B320" s="25" t="s">
        <v>16</v>
      </c>
      <c r="C320" s="23" t="s">
        <v>17</v>
      </c>
      <c r="D320" s="132">
        <v>0</v>
      </c>
      <c r="E320" s="27">
        <v>0</v>
      </c>
      <c r="F320" s="27">
        <v>0</v>
      </c>
      <c r="G320" s="38"/>
      <c r="H320" s="90"/>
    </row>
    <row r="321" spans="1:8" s="12" customFormat="1" ht="15">
      <c r="A321" s="99" t="s">
        <v>640</v>
      </c>
      <c r="B321" s="25" t="s">
        <v>14</v>
      </c>
      <c r="C321" s="30" t="s">
        <v>15</v>
      </c>
      <c r="D321" s="27">
        <f>30124.4+63201.2-93325.6</f>
        <v>0</v>
      </c>
      <c r="E321" s="27">
        <f aca="true" t="shared" si="9" ref="E321:F323">30124.4+63201.2-93325.6</f>
        <v>0</v>
      </c>
      <c r="F321" s="27">
        <f t="shared" si="9"/>
        <v>0</v>
      </c>
      <c r="G321" s="38"/>
      <c r="H321" s="90"/>
    </row>
    <row r="322" spans="1:8" s="12" customFormat="1" ht="15">
      <c r="A322" s="99"/>
      <c r="B322" s="25"/>
      <c r="C322" s="26" t="s">
        <v>99</v>
      </c>
      <c r="D322" s="27"/>
      <c r="E322" s="27"/>
      <c r="F322" s="27"/>
      <c r="G322" s="38"/>
      <c r="H322" s="90"/>
    </row>
    <row r="323" spans="1:8" s="12" customFormat="1" ht="30.75">
      <c r="A323" s="99" t="s">
        <v>640</v>
      </c>
      <c r="B323" s="25" t="s">
        <v>14</v>
      </c>
      <c r="C323" s="23" t="s">
        <v>649</v>
      </c>
      <c r="D323" s="27">
        <f>30124.4+63201.2-93325.6</f>
        <v>0</v>
      </c>
      <c r="E323" s="27">
        <f t="shared" si="9"/>
        <v>0</v>
      </c>
      <c r="F323" s="27">
        <f t="shared" si="9"/>
        <v>0</v>
      </c>
      <c r="G323" s="38"/>
      <c r="H323" s="90"/>
    </row>
    <row r="324" spans="1:8" s="12" customFormat="1" ht="30.75">
      <c r="A324" s="112" t="s">
        <v>641</v>
      </c>
      <c r="B324" s="25"/>
      <c r="C324" s="23" t="s">
        <v>647</v>
      </c>
      <c r="D324" s="35">
        <f>D325</f>
        <v>57968.1</v>
      </c>
      <c r="E324" s="35">
        <f>E325</f>
        <v>57968.1</v>
      </c>
      <c r="F324" s="35">
        <f>F325</f>
        <v>46374.5</v>
      </c>
      <c r="G324" s="38"/>
      <c r="H324" s="90"/>
    </row>
    <row r="325" spans="1:8" s="12" customFormat="1" ht="15">
      <c r="A325" s="112" t="s">
        <v>641</v>
      </c>
      <c r="B325" s="25" t="s">
        <v>14</v>
      </c>
      <c r="C325" s="30" t="s">
        <v>15</v>
      </c>
      <c r="D325" s="35">
        <f>D327</f>
        <v>57968.1</v>
      </c>
      <c r="E325" s="35">
        <f>E327</f>
        <v>57968.1</v>
      </c>
      <c r="F325" s="35">
        <f>F327</f>
        <v>46374.5</v>
      </c>
      <c r="G325" s="38"/>
      <c r="H325" s="90"/>
    </row>
    <row r="326" spans="1:8" s="12" customFormat="1" ht="15">
      <c r="A326" s="112"/>
      <c r="B326" s="25"/>
      <c r="C326" s="26" t="s">
        <v>99</v>
      </c>
      <c r="D326" s="35"/>
      <c r="E326" s="35"/>
      <c r="F326" s="35"/>
      <c r="G326" s="38"/>
      <c r="H326" s="90"/>
    </row>
    <row r="327" spans="1:8" s="12" customFormat="1" ht="30.75">
      <c r="A327" s="112" t="s">
        <v>641</v>
      </c>
      <c r="B327" s="25" t="s">
        <v>14</v>
      </c>
      <c r="C327" s="23" t="s">
        <v>649</v>
      </c>
      <c r="D327" s="27">
        <v>57968.1</v>
      </c>
      <c r="E327" s="27">
        <v>57968.1</v>
      </c>
      <c r="F327" s="27">
        <v>46374.5</v>
      </c>
      <c r="G327" s="38"/>
      <c r="H327" s="90"/>
    </row>
    <row r="328" spans="1:8" s="12" customFormat="1" ht="30.75">
      <c r="A328" s="112" t="s">
        <v>678</v>
      </c>
      <c r="B328" s="25"/>
      <c r="C328" s="23" t="s">
        <v>646</v>
      </c>
      <c r="D328" s="35">
        <f>D329</f>
        <v>43476.1</v>
      </c>
      <c r="E328" s="35">
        <f>E329</f>
        <v>92749</v>
      </c>
      <c r="F328" s="35">
        <f>F329</f>
        <v>66663.3</v>
      </c>
      <c r="G328" s="38"/>
      <c r="H328" s="90"/>
    </row>
    <row r="329" spans="1:8" s="12" customFormat="1" ht="15">
      <c r="A329" s="112" t="s">
        <v>678</v>
      </c>
      <c r="B329" s="25" t="s">
        <v>14</v>
      </c>
      <c r="C329" s="30" t="s">
        <v>15</v>
      </c>
      <c r="D329" s="35">
        <f>D331</f>
        <v>43476.1</v>
      </c>
      <c r="E329" s="35">
        <f>E331</f>
        <v>92749</v>
      </c>
      <c r="F329" s="35">
        <f>F331</f>
        <v>66663.3</v>
      </c>
      <c r="G329" s="38"/>
      <c r="H329" s="90"/>
    </row>
    <row r="330" spans="1:8" s="12" customFormat="1" ht="15">
      <c r="A330" s="112"/>
      <c r="B330" s="25"/>
      <c r="C330" s="26" t="s">
        <v>99</v>
      </c>
      <c r="D330" s="35"/>
      <c r="E330" s="35"/>
      <c r="F330" s="35"/>
      <c r="G330" s="38"/>
      <c r="H330" s="90"/>
    </row>
    <row r="331" spans="1:8" s="12" customFormat="1" ht="30.75">
      <c r="A331" s="112" t="s">
        <v>678</v>
      </c>
      <c r="B331" s="25" t="s">
        <v>14</v>
      </c>
      <c r="C331" s="23" t="s">
        <v>649</v>
      </c>
      <c r="D331" s="27">
        <v>43476.1</v>
      </c>
      <c r="E331" s="27">
        <v>92749</v>
      </c>
      <c r="F331" s="27">
        <v>66663.3</v>
      </c>
      <c r="G331" s="38"/>
      <c r="H331" s="90"/>
    </row>
    <row r="332" spans="1:8" s="12" customFormat="1" ht="30.75">
      <c r="A332" s="103" t="s">
        <v>642</v>
      </c>
      <c r="B332" s="28"/>
      <c r="C332" s="26" t="s">
        <v>643</v>
      </c>
      <c r="D332" s="31">
        <f aca="true" t="shared" si="10" ref="D332:F333">D333</f>
        <v>2172.6</v>
      </c>
      <c r="E332" s="31">
        <f t="shared" si="10"/>
        <v>2172.6</v>
      </c>
      <c r="F332" s="31">
        <f t="shared" si="10"/>
        <v>2172.6</v>
      </c>
      <c r="G332" s="38"/>
      <c r="H332" s="90"/>
    </row>
    <row r="333" spans="1:8" s="12" customFormat="1" ht="30.75">
      <c r="A333" s="100" t="s">
        <v>644</v>
      </c>
      <c r="B333" s="22"/>
      <c r="C333" s="88" t="s">
        <v>324</v>
      </c>
      <c r="D333" s="31">
        <f t="shared" si="10"/>
        <v>2172.6</v>
      </c>
      <c r="E333" s="31">
        <f t="shared" si="10"/>
        <v>2172.6</v>
      </c>
      <c r="F333" s="31">
        <f t="shared" si="10"/>
        <v>2172.6</v>
      </c>
      <c r="G333" s="38"/>
      <c r="H333" s="90"/>
    </row>
    <row r="334" spans="1:8" s="12" customFormat="1" ht="30.75">
      <c r="A334" s="100" t="s">
        <v>644</v>
      </c>
      <c r="B334" s="34" t="s">
        <v>10</v>
      </c>
      <c r="C334" s="30" t="s">
        <v>11</v>
      </c>
      <c r="D334" s="31">
        <v>2172.6</v>
      </c>
      <c r="E334" s="31">
        <v>2172.6</v>
      </c>
      <c r="F334" s="31">
        <v>2172.6</v>
      </c>
      <c r="G334" s="38"/>
      <c r="H334" s="90"/>
    </row>
    <row r="335" spans="1:8" s="12" customFormat="1" ht="15">
      <c r="A335" s="98" t="s">
        <v>255</v>
      </c>
      <c r="B335" s="39"/>
      <c r="C335" s="20" t="s">
        <v>36</v>
      </c>
      <c r="D335" s="21">
        <f>D336+D339</f>
        <v>495.79999999999995</v>
      </c>
      <c r="E335" s="21">
        <f>E336+E339</f>
        <v>441.79999999999995</v>
      </c>
      <c r="F335" s="21">
        <f>F336+F339</f>
        <v>495.79999999999995</v>
      </c>
      <c r="G335" s="38"/>
      <c r="H335" s="90"/>
    </row>
    <row r="336" spans="1:8" s="12" customFormat="1" ht="30.75">
      <c r="A336" s="102" t="s">
        <v>256</v>
      </c>
      <c r="B336" s="25"/>
      <c r="C336" s="26" t="s">
        <v>377</v>
      </c>
      <c r="D336" s="35">
        <f aca="true" t="shared" si="11" ref="D336:F337">D337</f>
        <v>162.1</v>
      </c>
      <c r="E336" s="35">
        <f t="shared" si="11"/>
        <v>162.1</v>
      </c>
      <c r="F336" s="35">
        <f t="shared" si="11"/>
        <v>162.1</v>
      </c>
      <c r="G336" s="38"/>
      <c r="H336" s="90"/>
    </row>
    <row r="337" spans="1:8" s="12" customFormat="1" ht="30.75">
      <c r="A337" s="102" t="s">
        <v>472</v>
      </c>
      <c r="B337" s="25"/>
      <c r="C337" s="88" t="s">
        <v>324</v>
      </c>
      <c r="D337" s="35">
        <f t="shared" si="11"/>
        <v>162.1</v>
      </c>
      <c r="E337" s="35">
        <f t="shared" si="11"/>
        <v>162.1</v>
      </c>
      <c r="F337" s="35">
        <f t="shared" si="11"/>
        <v>162.1</v>
      </c>
      <c r="G337" s="38"/>
      <c r="H337" s="90"/>
    </row>
    <row r="338" spans="1:8" s="12" customFormat="1" ht="15">
      <c r="A338" s="102" t="s">
        <v>472</v>
      </c>
      <c r="B338" s="28" t="s">
        <v>9</v>
      </c>
      <c r="C338" s="26" t="s">
        <v>577</v>
      </c>
      <c r="D338" s="35">
        <v>162.1</v>
      </c>
      <c r="E338" s="35">
        <v>162.1</v>
      </c>
      <c r="F338" s="35">
        <v>162.1</v>
      </c>
      <c r="G338" s="38"/>
      <c r="H338" s="90"/>
    </row>
    <row r="339" spans="1:8" s="76" customFormat="1" ht="15">
      <c r="A339" s="102" t="s">
        <v>257</v>
      </c>
      <c r="B339" s="25"/>
      <c r="C339" s="26" t="s">
        <v>37</v>
      </c>
      <c r="D339" s="35">
        <f>D340</f>
        <v>333.7</v>
      </c>
      <c r="E339" s="35">
        <f>E340</f>
        <v>279.7</v>
      </c>
      <c r="F339" s="35">
        <f>F340</f>
        <v>333.7</v>
      </c>
      <c r="G339" s="73"/>
      <c r="H339" s="75"/>
    </row>
    <row r="340" spans="1:8" s="76" customFormat="1" ht="30.75">
      <c r="A340" s="102" t="s">
        <v>473</v>
      </c>
      <c r="B340" s="25"/>
      <c r="C340" s="88" t="s">
        <v>324</v>
      </c>
      <c r="D340" s="35">
        <f>D341+D342</f>
        <v>333.7</v>
      </c>
      <c r="E340" s="35">
        <f>E341+E342</f>
        <v>279.7</v>
      </c>
      <c r="F340" s="35">
        <f>F341+F342</f>
        <v>333.7</v>
      </c>
      <c r="G340" s="73"/>
      <c r="H340" s="75"/>
    </row>
    <row r="341" spans="1:8" s="12" customFormat="1" ht="15">
      <c r="A341" s="102" t="s">
        <v>473</v>
      </c>
      <c r="B341" s="42" t="s">
        <v>16</v>
      </c>
      <c r="C341" s="26" t="s">
        <v>17</v>
      </c>
      <c r="D341" s="35">
        <v>128.7</v>
      </c>
      <c r="E341" s="35">
        <v>128.7</v>
      </c>
      <c r="F341" s="35">
        <v>128.7</v>
      </c>
      <c r="G341" s="38"/>
      <c r="H341" s="90"/>
    </row>
    <row r="342" spans="1:8" s="12" customFormat="1" ht="30.75">
      <c r="A342" s="102" t="s">
        <v>473</v>
      </c>
      <c r="B342" s="25" t="s">
        <v>10</v>
      </c>
      <c r="C342" s="30" t="s">
        <v>11</v>
      </c>
      <c r="D342" s="35">
        <v>205</v>
      </c>
      <c r="E342" s="35">
        <v>151</v>
      </c>
      <c r="F342" s="35">
        <v>205</v>
      </c>
      <c r="G342" s="38"/>
      <c r="H342" s="90"/>
    </row>
    <row r="343" spans="1:8" s="18" customFormat="1" ht="32.25">
      <c r="A343" s="97" t="s">
        <v>258</v>
      </c>
      <c r="B343" s="15"/>
      <c r="C343" s="16" t="s">
        <v>135</v>
      </c>
      <c r="D343" s="17">
        <f>D346+D360+D369</f>
        <v>78037.6</v>
      </c>
      <c r="E343" s="17">
        <f>E346+E360+E369</f>
        <v>78037.6</v>
      </c>
      <c r="F343" s="17">
        <f>F346+F360+F369</f>
        <v>78037.6</v>
      </c>
      <c r="G343" s="66"/>
      <c r="H343" s="128"/>
    </row>
    <row r="344" spans="1:8" s="12" customFormat="1" ht="30.75" hidden="1">
      <c r="A344" s="99" t="s">
        <v>405</v>
      </c>
      <c r="B344" s="25"/>
      <c r="C344" s="23" t="s">
        <v>417</v>
      </c>
      <c r="D344" s="27">
        <f>D345</f>
        <v>0</v>
      </c>
      <c r="E344" s="27">
        <f>E345</f>
        <v>0</v>
      </c>
      <c r="F344" s="27">
        <f>F345</f>
        <v>0</v>
      </c>
      <c r="G344" s="38"/>
      <c r="H344" s="90"/>
    </row>
    <row r="345" spans="1:8" s="12" customFormat="1" ht="15" hidden="1">
      <c r="A345" s="99" t="s">
        <v>405</v>
      </c>
      <c r="B345" s="25" t="s">
        <v>14</v>
      </c>
      <c r="C345" s="30" t="s">
        <v>15</v>
      </c>
      <c r="D345" s="24"/>
      <c r="E345" s="24"/>
      <c r="F345" s="24"/>
      <c r="G345" s="38"/>
      <c r="H345" s="90"/>
    </row>
    <row r="346" spans="1:8" s="12" customFormat="1" ht="15">
      <c r="A346" s="98" t="s">
        <v>259</v>
      </c>
      <c r="B346" s="19"/>
      <c r="C346" s="20" t="s">
        <v>343</v>
      </c>
      <c r="D346" s="21">
        <f>D347+D352+D355</f>
        <v>14666</v>
      </c>
      <c r="E346" s="21">
        <f>E347+E352+E355</f>
        <v>15316</v>
      </c>
      <c r="F346" s="21">
        <f>F347+F352+F355</f>
        <v>15316</v>
      </c>
      <c r="G346" s="38"/>
      <c r="H346" s="90"/>
    </row>
    <row r="347" spans="1:8" s="12" customFormat="1" ht="15">
      <c r="A347" s="103" t="s">
        <v>260</v>
      </c>
      <c r="B347" s="25"/>
      <c r="C347" s="26" t="s">
        <v>39</v>
      </c>
      <c r="D347" s="27">
        <f>D348</f>
        <v>9350</v>
      </c>
      <c r="E347" s="27">
        <f>E348</f>
        <v>10000</v>
      </c>
      <c r="F347" s="27">
        <f>F348</f>
        <v>10000</v>
      </c>
      <c r="G347" s="38"/>
      <c r="H347" s="90"/>
    </row>
    <row r="348" spans="1:8" s="12" customFormat="1" ht="30.75">
      <c r="A348" s="103" t="s">
        <v>474</v>
      </c>
      <c r="B348" s="25"/>
      <c r="C348" s="88" t="s">
        <v>324</v>
      </c>
      <c r="D348" s="27">
        <f>D349+D351+D350</f>
        <v>9350</v>
      </c>
      <c r="E348" s="27">
        <f>E349+E351+E350</f>
        <v>10000</v>
      </c>
      <c r="F348" s="27">
        <f>F349+F351+F350</f>
        <v>10000</v>
      </c>
      <c r="G348" s="38"/>
      <c r="H348" s="90"/>
    </row>
    <row r="349" spans="1:8" s="12" customFormat="1" ht="15">
      <c r="A349" s="103" t="s">
        <v>474</v>
      </c>
      <c r="B349" s="28" t="s">
        <v>9</v>
      </c>
      <c r="C349" s="23" t="s">
        <v>577</v>
      </c>
      <c r="D349" s="27">
        <f>133+72</f>
        <v>205</v>
      </c>
      <c r="E349" s="27">
        <v>85</v>
      </c>
      <c r="F349" s="27">
        <v>85</v>
      </c>
      <c r="G349" s="38"/>
      <c r="H349" s="90"/>
    </row>
    <row r="350" spans="1:8" s="12" customFormat="1" ht="15">
      <c r="A350" s="103" t="s">
        <v>474</v>
      </c>
      <c r="B350" s="34" t="s">
        <v>14</v>
      </c>
      <c r="C350" s="26" t="s">
        <v>15</v>
      </c>
      <c r="D350" s="27">
        <f>9867-722</f>
        <v>9145</v>
      </c>
      <c r="E350" s="27">
        <v>9915</v>
      </c>
      <c r="F350" s="27">
        <v>9915</v>
      </c>
      <c r="G350" s="38"/>
      <c r="H350" s="90"/>
    </row>
    <row r="351" spans="1:8" s="12" customFormat="1" ht="15" hidden="1">
      <c r="A351" s="103" t="s">
        <v>474</v>
      </c>
      <c r="B351" s="42" t="s">
        <v>12</v>
      </c>
      <c r="C351" s="26" t="s">
        <v>13</v>
      </c>
      <c r="D351" s="27"/>
      <c r="E351" s="27"/>
      <c r="F351" s="27"/>
      <c r="G351" s="38"/>
      <c r="H351" s="90"/>
    </row>
    <row r="352" spans="1:8" s="38" customFormat="1" ht="30.75">
      <c r="A352" s="99" t="s">
        <v>261</v>
      </c>
      <c r="B352" s="29"/>
      <c r="C352" s="23" t="s">
        <v>656</v>
      </c>
      <c r="D352" s="27">
        <f aca="true" t="shared" si="12" ref="D352:F353">D353</f>
        <v>5316</v>
      </c>
      <c r="E352" s="27">
        <f t="shared" si="12"/>
        <v>5316</v>
      </c>
      <c r="F352" s="27">
        <f t="shared" si="12"/>
        <v>5316</v>
      </c>
      <c r="H352" s="129"/>
    </row>
    <row r="353" spans="1:8" s="38" customFormat="1" ht="30.75">
      <c r="A353" s="103" t="s">
        <v>475</v>
      </c>
      <c r="B353" s="29"/>
      <c r="C353" s="88" t="s">
        <v>324</v>
      </c>
      <c r="D353" s="27">
        <f t="shared" si="12"/>
        <v>5316</v>
      </c>
      <c r="E353" s="27">
        <f t="shared" si="12"/>
        <v>5316</v>
      </c>
      <c r="F353" s="27">
        <f t="shared" si="12"/>
        <v>5316</v>
      </c>
      <c r="H353" s="129"/>
    </row>
    <row r="354" spans="1:8" s="38" customFormat="1" ht="15">
      <c r="A354" s="103" t="s">
        <v>475</v>
      </c>
      <c r="B354" s="29" t="s">
        <v>9</v>
      </c>
      <c r="C354" s="23" t="s">
        <v>577</v>
      </c>
      <c r="D354" s="27">
        <v>5316</v>
      </c>
      <c r="E354" s="27">
        <v>5316</v>
      </c>
      <c r="F354" s="27">
        <v>5316</v>
      </c>
      <c r="H354" s="129"/>
    </row>
    <row r="355" spans="1:8" s="38" customFormat="1" ht="46.5" hidden="1">
      <c r="A355" s="99" t="s">
        <v>398</v>
      </c>
      <c r="B355" s="29"/>
      <c r="C355" s="26" t="s">
        <v>399</v>
      </c>
      <c r="D355" s="27">
        <f>D356+D358</f>
        <v>0</v>
      </c>
      <c r="E355" s="27">
        <f>E356+E358</f>
        <v>0</v>
      </c>
      <c r="F355" s="27">
        <f>F356+F358</f>
        <v>0</v>
      </c>
      <c r="H355" s="129"/>
    </row>
    <row r="356" spans="1:8" s="38" customFormat="1" ht="46.5" hidden="1">
      <c r="A356" s="99" t="s">
        <v>400</v>
      </c>
      <c r="B356" s="42"/>
      <c r="C356" s="26" t="s">
        <v>401</v>
      </c>
      <c r="D356" s="27">
        <f>D357</f>
        <v>0</v>
      </c>
      <c r="E356" s="27">
        <f>E357</f>
        <v>0</v>
      </c>
      <c r="F356" s="27">
        <f>F357</f>
        <v>0</v>
      </c>
      <c r="H356" s="129"/>
    </row>
    <row r="357" spans="1:8" s="38" customFormat="1" ht="15" hidden="1">
      <c r="A357" s="99" t="s">
        <v>400</v>
      </c>
      <c r="B357" s="34" t="s">
        <v>14</v>
      </c>
      <c r="C357" s="26" t="s">
        <v>15</v>
      </c>
      <c r="D357" s="27"/>
      <c r="E357" s="27"/>
      <c r="F357" s="27"/>
      <c r="H357" s="129"/>
    </row>
    <row r="358" spans="1:8" s="38" customFormat="1" ht="46.5" hidden="1">
      <c r="A358" s="99" t="s">
        <v>402</v>
      </c>
      <c r="B358" s="42"/>
      <c r="C358" s="26" t="s">
        <v>403</v>
      </c>
      <c r="D358" s="27">
        <f>D359</f>
        <v>0</v>
      </c>
      <c r="E358" s="27">
        <f>E359</f>
        <v>0</v>
      </c>
      <c r="F358" s="27">
        <f>F359</f>
        <v>0</v>
      </c>
      <c r="H358" s="129"/>
    </row>
    <row r="359" spans="1:8" s="38" customFormat="1" ht="15" hidden="1">
      <c r="A359" s="99" t="s">
        <v>402</v>
      </c>
      <c r="B359" s="34" t="s">
        <v>14</v>
      </c>
      <c r="C359" s="26" t="s">
        <v>15</v>
      </c>
      <c r="D359" s="27"/>
      <c r="E359" s="27"/>
      <c r="F359" s="27"/>
      <c r="H359" s="129"/>
    </row>
    <row r="360" spans="1:8" s="12" customFormat="1" ht="30.75">
      <c r="A360" s="98" t="s">
        <v>262</v>
      </c>
      <c r="B360" s="19"/>
      <c r="C360" s="20" t="s">
        <v>40</v>
      </c>
      <c r="D360" s="21">
        <f>D361+D365</f>
        <v>62721.6</v>
      </c>
      <c r="E360" s="21">
        <f>E361+E365</f>
        <v>62721.6</v>
      </c>
      <c r="F360" s="21">
        <f>F361+F365</f>
        <v>62721.6</v>
      </c>
      <c r="G360" s="38"/>
      <c r="H360" s="90"/>
    </row>
    <row r="361" spans="1:8" s="12" customFormat="1" ht="15">
      <c r="A361" s="102" t="s">
        <v>263</v>
      </c>
      <c r="B361" s="28"/>
      <c r="C361" s="26" t="s">
        <v>357</v>
      </c>
      <c r="D361" s="35">
        <f>D362</f>
        <v>34669</v>
      </c>
      <c r="E361" s="35">
        <f>E362</f>
        <v>34669</v>
      </c>
      <c r="F361" s="35">
        <f>F362</f>
        <v>34669</v>
      </c>
      <c r="G361" s="38"/>
      <c r="H361" s="90"/>
    </row>
    <row r="362" spans="1:8" s="12" customFormat="1" ht="30.75">
      <c r="A362" s="102" t="s">
        <v>476</v>
      </c>
      <c r="B362" s="28"/>
      <c r="C362" s="88" t="s">
        <v>324</v>
      </c>
      <c r="D362" s="35">
        <f>D363+D364</f>
        <v>34669</v>
      </c>
      <c r="E362" s="35">
        <f>E363+E364</f>
        <v>34669</v>
      </c>
      <c r="F362" s="35">
        <f>F363+F364</f>
        <v>34669</v>
      </c>
      <c r="G362" s="38"/>
      <c r="H362" s="90"/>
    </row>
    <row r="363" spans="1:8" s="12" customFormat="1" ht="15">
      <c r="A363" s="102" t="s">
        <v>476</v>
      </c>
      <c r="B363" s="28" t="s">
        <v>9</v>
      </c>
      <c r="C363" s="23" t="s">
        <v>577</v>
      </c>
      <c r="D363" s="44">
        <v>34669</v>
      </c>
      <c r="E363" s="44">
        <v>34669</v>
      </c>
      <c r="F363" s="44">
        <v>34669</v>
      </c>
      <c r="G363" s="38"/>
      <c r="H363" s="90"/>
    </row>
    <row r="364" spans="1:8" s="12" customFormat="1" ht="15" hidden="1">
      <c r="A364" s="102" t="s">
        <v>476</v>
      </c>
      <c r="B364" s="25" t="s">
        <v>12</v>
      </c>
      <c r="C364" s="26" t="s">
        <v>13</v>
      </c>
      <c r="D364" s="44">
        <v>0</v>
      </c>
      <c r="E364" s="44">
        <v>0</v>
      </c>
      <c r="F364" s="44">
        <v>0</v>
      </c>
      <c r="G364" s="38"/>
      <c r="H364" s="90"/>
    </row>
    <row r="365" spans="1:8" s="12" customFormat="1" ht="15">
      <c r="A365" s="102" t="s">
        <v>264</v>
      </c>
      <c r="B365" s="28"/>
      <c r="C365" s="26" t="s">
        <v>41</v>
      </c>
      <c r="D365" s="35">
        <f>D366</f>
        <v>28052.6</v>
      </c>
      <c r="E365" s="35">
        <f>E366</f>
        <v>28052.6</v>
      </c>
      <c r="F365" s="35">
        <f>F366</f>
        <v>28052.6</v>
      </c>
      <c r="G365" s="38"/>
      <c r="H365" s="90"/>
    </row>
    <row r="366" spans="1:8" s="12" customFormat="1" ht="30.75">
      <c r="A366" s="102" t="s">
        <v>477</v>
      </c>
      <c r="B366" s="28"/>
      <c r="C366" s="88" t="s">
        <v>324</v>
      </c>
      <c r="D366" s="35">
        <f>D367+D368</f>
        <v>28052.6</v>
      </c>
      <c r="E366" s="35">
        <f>E367+E368</f>
        <v>28052.6</v>
      </c>
      <c r="F366" s="35">
        <f>F367+F368</f>
        <v>28052.6</v>
      </c>
      <c r="G366" s="38"/>
      <c r="H366" s="90"/>
    </row>
    <row r="367" spans="1:8" s="12" customFormat="1" ht="46.5">
      <c r="A367" s="102" t="s">
        <v>477</v>
      </c>
      <c r="B367" s="25" t="s">
        <v>7</v>
      </c>
      <c r="C367" s="26" t="s">
        <v>8</v>
      </c>
      <c r="D367" s="44">
        <v>25056.1</v>
      </c>
      <c r="E367" s="44">
        <v>25056.1</v>
      </c>
      <c r="F367" s="44">
        <v>25056.1</v>
      </c>
      <c r="G367" s="38"/>
      <c r="H367" s="90"/>
    </row>
    <row r="368" spans="1:8" s="12" customFormat="1" ht="15">
      <c r="A368" s="102" t="s">
        <v>477</v>
      </c>
      <c r="B368" s="34" t="s">
        <v>9</v>
      </c>
      <c r="C368" s="26" t="s">
        <v>577</v>
      </c>
      <c r="D368" s="44">
        <v>2996.5</v>
      </c>
      <c r="E368" s="44">
        <v>2996.5</v>
      </c>
      <c r="F368" s="44">
        <v>2996.5</v>
      </c>
      <c r="G368" s="38"/>
      <c r="H368" s="90"/>
    </row>
    <row r="369" spans="1:8" s="12" customFormat="1" ht="46.5">
      <c r="A369" s="98" t="s">
        <v>838</v>
      </c>
      <c r="B369" s="19"/>
      <c r="C369" s="20" t="s">
        <v>839</v>
      </c>
      <c r="D369" s="21">
        <f>D370</f>
        <v>650</v>
      </c>
      <c r="E369" s="21">
        <f>E370</f>
        <v>0</v>
      </c>
      <c r="F369" s="21">
        <f>F370</f>
        <v>0</v>
      </c>
      <c r="G369" s="38"/>
      <c r="H369" s="90"/>
    </row>
    <row r="370" spans="1:8" s="12" customFormat="1" ht="30.75">
      <c r="A370" s="102" t="s">
        <v>840</v>
      </c>
      <c r="B370" s="28"/>
      <c r="C370" s="26" t="s">
        <v>841</v>
      </c>
      <c r="D370" s="44">
        <f aca="true" t="shared" si="13" ref="D370:F371">D371</f>
        <v>650</v>
      </c>
      <c r="E370" s="44">
        <f t="shared" si="13"/>
        <v>0</v>
      </c>
      <c r="F370" s="44">
        <f t="shared" si="13"/>
        <v>0</v>
      </c>
      <c r="G370" s="38"/>
      <c r="H370" s="90"/>
    </row>
    <row r="371" spans="1:8" s="12" customFormat="1" ht="30.75">
      <c r="A371" s="102" t="s">
        <v>842</v>
      </c>
      <c r="B371" s="28"/>
      <c r="C371" s="88" t="s">
        <v>324</v>
      </c>
      <c r="D371" s="44">
        <f t="shared" si="13"/>
        <v>650</v>
      </c>
      <c r="E371" s="44">
        <f t="shared" si="13"/>
        <v>0</v>
      </c>
      <c r="F371" s="44">
        <f t="shared" si="13"/>
        <v>0</v>
      </c>
      <c r="G371" s="38"/>
      <c r="H371" s="90"/>
    </row>
    <row r="372" spans="1:8" s="12" customFormat="1" ht="15">
      <c r="A372" s="102" t="s">
        <v>842</v>
      </c>
      <c r="B372" s="34" t="s">
        <v>14</v>
      </c>
      <c r="C372" s="26" t="s">
        <v>15</v>
      </c>
      <c r="D372" s="44">
        <v>650</v>
      </c>
      <c r="E372" s="44">
        <v>0</v>
      </c>
      <c r="F372" s="44">
        <v>0</v>
      </c>
      <c r="G372" s="38"/>
      <c r="H372" s="90"/>
    </row>
    <row r="373" spans="1:8" s="18" customFormat="1" ht="15.75">
      <c r="A373" s="97" t="s">
        <v>265</v>
      </c>
      <c r="B373" s="15"/>
      <c r="C373" s="16" t="s">
        <v>134</v>
      </c>
      <c r="D373" s="17">
        <f>D374+D382+D398</f>
        <v>351104.6</v>
      </c>
      <c r="E373" s="17">
        <f>E374+E382+E398</f>
        <v>50573.6</v>
      </c>
      <c r="F373" s="17">
        <f>F374+F382+F398</f>
        <v>56585.1</v>
      </c>
      <c r="G373" s="66"/>
      <c r="H373" s="128"/>
    </row>
    <row r="374" spans="1:8" s="12" customFormat="1" ht="30.75">
      <c r="A374" s="98" t="s">
        <v>266</v>
      </c>
      <c r="B374" s="19"/>
      <c r="C374" s="20" t="s">
        <v>42</v>
      </c>
      <c r="D374" s="21">
        <f>D375+D378</f>
        <v>2995.7</v>
      </c>
      <c r="E374" s="21">
        <f>E375+E378</f>
        <v>2642.9</v>
      </c>
      <c r="F374" s="21">
        <f>F375+F378</f>
        <v>2642.9</v>
      </c>
      <c r="G374" s="38"/>
      <c r="H374" s="90"/>
    </row>
    <row r="375" spans="1:8" s="12" customFormat="1" ht="30.75">
      <c r="A375" s="102" t="s">
        <v>267</v>
      </c>
      <c r="B375" s="42"/>
      <c r="C375" s="30" t="s">
        <v>341</v>
      </c>
      <c r="D375" s="31">
        <f aca="true" t="shared" si="14" ref="D375:F376">D376</f>
        <v>2256.1</v>
      </c>
      <c r="E375" s="31">
        <f t="shared" si="14"/>
        <v>2066.3</v>
      </c>
      <c r="F375" s="31">
        <f t="shared" si="14"/>
        <v>2066.3</v>
      </c>
      <c r="G375" s="38"/>
      <c r="H375" s="90"/>
    </row>
    <row r="376" spans="1:8" s="12" customFormat="1" ht="30.75">
      <c r="A376" s="102" t="s">
        <v>478</v>
      </c>
      <c r="B376" s="42"/>
      <c r="C376" s="88" t="s">
        <v>324</v>
      </c>
      <c r="D376" s="31">
        <f t="shared" si="14"/>
        <v>2256.1</v>
      </c>
      <c r="E376" s="31">
        <f t="shared" si="14"/>
        <v>2066.3</v>
      </c>
      <c r="F376" s="31">
        <f t="shared" si="14"/>
        <v>2066.3</v>
      </c>
      <c r="G376" s="38"/>
      <c r="H376" s="90"/>
    </row>
    <row r="377" spans="1:8" s="12" customFormat="1" ht="15">
      <c r="A377" s="102" t="s">
        <v>478</v>
      </c>
      <c r="B377" s="34" t="s">
        <v>9</v>
      </c>
      <c r="C377" s="26" t="s">
        <v>577</v>
      </c>
      <c r="D377" s="31">
        <v>2256.1</v>
      </c>
      <c r="E377" s="31">
        <v>2066.3</v>
      </c>
      <c r="F377" s="31">
        <v>2066.3</v>
      </c>
      <c r="G377" s="38"/>
      <c r="H377" s="90"/>
    </row>
    <row r="378" spans="1:8" s="12" customFormat="1" ht="15">
      <c r="A378" s="103" t="s">
        <v>268</v>
      </c>
      <c r="B378" s="34"/>
      <c r="C378" s="111" t="s">
        <v>342</v>
      </c>
      <c r="D378" s="24">
        <f aca="true" t="shared" si="15" ref="D378:F379">D379</f>
        <v>739.6</v>
      </c>
      <c r="E378" s="24">
        <f t="shared" si="15"/>
        <v>576.6</v>
      </c>
      <c r="F378" s="24">
        <f t="shared" si="15"/>
        <v>576.6</v>
      </c>
      <c r="G378" s="38"/>
      <c r="H378" s="90"/>
    </row>
    <row r="379" spans="1:8" s="12" customFormat="1" ht="30.75">
      <c r="A379" s="102" t="s">
        <v>479</v>
      </c>
      <c r="B379" s="42"/>
      <c r="C379" s="88" t="s">
        <v>324</v>
      </c>
      <c r="D379" s="24">
        <f t="shared" si="15"/>
        <v>739.6</v>
      </c>
      <c r="E379" s="24">
        <f t="shared" si="15"/>
        <v>576.6</v>
      </c>
      <c r="F379" s="24">
        <f t="shared" si="15"/>
        <v>576.6</v>
      </c>
      <c r="G379" s="38"/>
      <c r="H379" s="90"/>
    </row>
    <row r="380" spans="1:8" s="12" customFormat="1" ht="15">
      <c r="A380" s="102" t="s">
        <v>479</v>
      </c>
      <c r="B380" s="34" t="s">
        <v>9</v>
      </c>
      <c r="C380" s="26" t="s">
        <v>577</v>
      </c>
      <c r="D380" s="24">
        <v>739.6</v>
      </c>
      <c r="E380" s="24">
        <v>576.6</v>
      </c>
      <c r="F380" s="24">
        <v>576.6</v>
      </c>
      <c r="G380" s="38"/>
      <c r="H380" s="90"/>
    </row>
    <row r="381" spans="1:8" s="12" customFormat="1" ht="15" hidden="1">
      <c r="A381" s="102" t="s">
        <v>479</v>
      </c>
      <c r="B381" s="29" t="s">
        <v>12</v>
      </c>
      <c r="C381" s="23" t="s">
        <v>13</v>
      </c>
      <c r="D381" s="24"/>
      <c r="E381" s="24"/>
      <c r="F381" s="24"/>
      <c r="G381" s="38"/>
      <c r="H381" s="90"/>
    </row>
    <row r="382" spans="1:8" s="12" customFormat="1" ht="30.75">
      <c r="A382" s="98" t="s">
        <v>269</v>
      </c>
      <c r="B382" s="19"/>
      <c r="C382" s="20" t="s">
        <v>43</v>
      </c>
      <c r="D382" s="21">
        <f>D390+D393+D383</f>
        <v>323046.69999999995</v>
      </c>
      <c r="E382" s="21">
        <f>E390+E393+E383</f>
        <v>45914.5</v>
      </c>
      <c r="F382" s="21">
        <f>F390+F393+F383</f>
        <v>51926</v>
      </c>
      <c r="G382" s="38"/>
      <c r="H382" s="90"/>
    </row>
    <row r="383" spans="1:8" s="12" customFormat="1" ht="30.75">
      <c r="A383" s="103" t="s">
        <v>391</v>
      </c>
      <c r="B383" s="28"/>
      <c r="C383" s="26" t="s">
        <v>389</v>
      </c>
      <c r="D383" s="27">
        <f>D386+D388</f>
        <v>54349.3</v>
      </c>
      <c r="E383" s="27">
        <f>E386+E388</f>
        <v>39914.5</v>
      </c>
      <c r="F383" s="27">
        <f>F386+F388</f>
        <v>45926</v>
      </c>
      <c r="G383" s="38"/>
      <c r="H383" s="90"/>
    </row>
    <row r="384" spans="1:8" s="12" customFormat="1" ht="46.5" hidden="1">
      <c r="A384" s="131" t="s">
        <v>602</v>
      </c>
      <c r="B384" s="28"/>
      <c r="C384" s="26" t="s">
        <v>603</v>
      </c>
      <c r="D384" s="27">
        <f>D385</f>
        <v>0</v>
      </c>
      <c r="E384" s="27">
        <f>E385</f>
        <v>0</v>
      </c>
      <c r="F384" s="27">
        <f>F385</f>
        <v>0</v>
      </c>
      <c r="G384" s="38"/>
      <c r="H384" s="90"/>
    </row>
    <row r="385" spans="1:8" s="12" customFormat="1" ht="15" hidden="1">
      <c r="A385" s="131" t="s">
        <v>602</v>
      </c>
      <c r="B385" s="34" t="s">
        <v>14</v>
      </c>
      <c r="C385" s="26" t="s">
        <v>15</v>
      </c>
      <c r="D385" s="27"/>
      <c r="E385" s="27"/>
      <c r="F385" s="27"/>
      <c r="G385" s="38"/>
      <c r="H385" s="90"/>
    </row>
    <row r="386" spans="1:8" s="12" customFormat="1" ht="63" customHeight="1" hidden="1">
      <c r="A386" s="103" t="s">
        <v>388</v>
      </c>
      <c r="B386" s="28"/>
      <c r="C386" s="26" t="s">
        <v>593</v>
      </c>
      <c r="D386" s="27">
        <f>D387</f>
        <v>0</v>
      </c>
      <c r="E386" s="27">
        <f>E387</f>
        <v>0</v>
      </c>
      <c r="F386" s="27">
        <f>F387</f>
        <v>0</v>
      </c>
      <c r="G386" s="38"/>
      <c r="H386" s="90"/>
    </row>
    <row r="387" spans="1:8" s="12" customFormat="1" ht="15.75" customHeight="1" hidden="1">
      <c r="A387" s="103" t="s">
        <v>388</v>
      </c>
      <c r="B387" s="34" t="s">
        <v>14</v>
      </c>
      <c r="C387" s="26" t="s">
        <v>15</v>
      </c>
      <c r="D387" s="27"/>
      <c r="E387" s="27"/>
      <c r="F387" s="27"/>
      <c r="G387" s="38"/>
      <c r="H387" s="90"/>
    </row>
    <row r="388" spans="1:8" s="12" customFormat="1" ht="78.75" customHeight="1">
      <c r="A388" s="103" t="s">
        <v>387</v>
      </c>
      <c r="B388" s="28"/>
      <c r="C388" s="26" t="s">
        <v>594</v>
      </c>
      <c r="D388" s="27">
        <f>D389</f>
        <v>54349.3</v>
      </c>
      <c r="E388" s="27">
        <f>E389</f>
        <v>39914.5</v>
      </c>
      <c r="F388" s="27">
        <f>F389</f>
        <v>45926</v>
      </c>
      <c r="G388" s="38"/>
      <c r="H388" s="90"/>
    </row>
    <row r="389" spans="1:8" s="12" customFormat="1" ht="15.75" customHeight="1">
      <c r="A389" s="103" t="s">
        <v>387</v>
      </c>
      <c r="B389" s="34" t="s">
        <v>14</v>
      </c>
      <c r="C389" s="26" t="s">
        <v>15</v>
      </c>
      <c r="D389" s="27">
        <f>62870.5-8521.2</f>
        <v>54349.3</v>
      </c>
      <c r="E389" s="27">
        <f>44914.5-5000</f>
        <v>39914.5</v>
      </c>
      <c r="F389" s="27">
        <v>45926</v>
      </c>
      <c r="G389" s="38"/>
      <c r="H389" s="90"/>
    </row>
    <row r="390" spans="1:8" s="12" customFormat="1" ht="30.75">
      <c r="A390" s="103" t="s">
        <v>270</v>
      </c>
      <c r="B390" s="28"/>
      <c r="C390" s="26" t="s">
        <v>340</v>
      </c>
      <c r="D390" s="27">
        <f aca="true" t="shared" si="16" ref="D390:F391">D391</f>
        <v>3990.6</v>
      </c>
      <c r="E390" s="27">
        <f t="shared" si="16"/>
        <v>6000</v>
      </c>
      <c r="F390" s="27">
        <f t="shared" si="16"/>
        <v>6000</v>
      </c>
      <c r="G390" s="38"/>
      <c r="H390" s="90"/>
    </row>
    <row r="391" spans="1:8" s="12" customFormat="1" ht="30.75">
      <c r="A391" s="103" t="s">
        <v>480</v>
      </c>
      <c r="B391" s="28"/>
      <c r="C391" s="88" t="s">
        <v>324</v>
      </c>
      <c r="D391" s="27">
        <f t="shared" si="16"/>
        <v>3990.6</v>
      </c>
      <c r="E391" s="27">
        <f t="shared" si="16"/>
        <v>6000</v>
      </c>
      <c r="F391" s="27">
        <f t="shared" si="16"/>
        <v>6000</v>
      </c>
      <c r="G391" s="38"/>
      <c r="H391" s="90"/>
    </row>
    <row r="392" spans="1:8" s="12" customFormat="1" ht="15">
      <c r="A392" s="103" t="s">
        <v>480</v>
      </c>
      <c r="B392" s="34" t="s">
        <v>9</v>
      </c>
      <c r="C392" s="26" t="s">
        <v>577</v>
      </c>
      <c r="D392" s="31">
        <v>3990.6</v>
      </c>
      <c r="E392" s="31">
        <v>6000</v>
      </c>
      <c r="F392" s="31">
        <v>6000</v>
      </c>
      <c r="G392" s="38"/>
      <c r="H392" s="90"/>
    </row>
    <row r="393" spans="1:8" s="12" customFormat="1" ht="46.5">
      <c r="A393" s="100" t="s">
        <v>196</v>
      </c>
      <c r="B393" s="34"/>
      <c r="C393" s="23" t="s">
        <v>208</v>
      </c>
      <c r="D393" s="31">
        <f>D396+D394</f>
        <v>264706.8</v>
      </c>
      <c r="E393" s="31">
        <f>E396</f>
        <v>0</v>
      </c>
      <c r="F393" s="31">
        <f>F396</f>
        <v>0</v>
      </c>
      <c r="G393" s="38"/>
      <c r="H393" s="90"/>
    </row>
    <row r="394" spans="1:8" s="12" customFormat="1" ht="30.75">
      <c r="A394" s="100" t="s">
        <v>834</v>
      </c>
      <c r="B394" s="34"/>
      <c r="C394" s="91" t="s">
        <v>679</v>
      </c>
      <c r="D394" s="31">
        <f>D395</f>
        <v>6974.8</v>
      </c>
      <c r="E394" s="31">
        <f>E395</f>
        <v>0</v>
      </c>
      <c r="F394" s="31">
        <f>F395</f>
        <v>0</v>
      </c>
      <c r="G394" s="38"/>
      <c r="H394" s="90"/>
    </row>
    <row r="395" spans="1:8" s="12" customFormat="1" ht="15">
      <c r="A395" s="100" t="s">
        <v>834</v>
      </c>
      <c r="B395" s="28" t="s">
        <v>14</v>
      </c>
      <c r="C395" s="26" t="s">
        <v>15</v>
      </c>
      <c r="D395" s="31">
        <v>6974.8</v>
      </c>
      <c r="E395" s="31">
        <v>0</v>
      </c>
      <c r="F395" s="31">
        <v>0</v>
      </c>
      <c r="G395" s="38"/>
      <c r="H395" s="90"/>
    </row>
    <row r="396" spans="1:8" s="12" customFormat="1" ht="15">
      <c r="A396" s="100" t="s">
        <v>835</v>
      </c>
      <c r="B396" s="34"/>
      <c r="C396" s="26" t="s">
        <v>205</v>
      </c>
      <c r="D396" s="31">
        <f>D397</f>
        <v>257732</v>
      </c>
      <c r="E396" s="31">
        <f>E397</f>
        <v>0</v>
      </c>
      <c r="F396" s="31">
        <f>F397</f>
        <v>0</v>
      </c>
      <c r="G396" s="38"/>
      <c r="H396" s="90"/>
    </row>
    <row r="397" spans="1:8" s="12" customFormat="1" ht="15">
      <c r="A397" s="100" t="s">
        <v>835</v>
      </c>
      <c r="B397" s="28" t="s">
        <v>14</v>
      </c>
      <c r="C397" s="26" t="s">
        <v>15</v>
      </c>
      <c r="D397" s="31">
        <v>257732</v>
      </c>
      <c r="E397" s="31">
        <v>0</v>
      </c>
      <c r="F397" s="31">
        <v>0</v>
      </c>
      <c r="G397" s="38"/>
      <c r="H397" s="90"/>
    </row>
    <row r="398" spans="1:8" s="12" customFormat="1" ht="30.75">
      <c r="A398" s="98" t="s">
        <v>271</v>
      </c>
      <c r="B398" s="19"/>
      <c r="C398" s="20" t="s">
        <v>588</v>
      </c>
      <c r="D398" s="21">
        <f>D399</f>
        <v>25062.2</v>
      </c>
      <c r="E398" s="21">
        <f>E399</f>
        <v>2016.2</v>
      </c>
      <c r="F398" s="21">
        <f>F399</f>
        <v>2016.2</v>
      </c>
      <c r="G398" s="38"/>
      <c r="H398" s="90"/>
    </row>
    <row r="399" spans="1:8" s="12" customFormat="1" ht="15">
      <c r="A399" s="102" t="s">
        <v>353</v>
      </c>
      <c r="B399" s="34"/>
      <c r="C399" s="26" t="s">
        <v>339</v>
      </c>
      <c r="D399" s="27">
        <f>D400+D402+D404</f>
        <v>25062.2</v>
      </c>
      <c r="E399" s="27">
        <f>E400+E402+E404</f>
        <v>2016.2</v>
      </c>
      <c r="F399" s="27">
        <f>F400+F402+F404</f>
        <v>2016.2</v>
      </c>
      <c r="G399" s="38"/>
      <c r="H399" s="90"/>
    </row>
    <row r="400" spans="1:8" s="12" customFormat="1" ht="30.75" hidden="1">
      <c r="A400" s="102" t="s">
        <v>481</v>
      </c>
      <c r="B400" s="34"/>
      <c r="C400" s="88" t="s">
        <v>324</v>
      </c>
      <c r="D400" s="27">
        <f>D401</f>
        <v>0</v>
      </c>
      <c r="E400" s="27">
        <f>E401</f>
        <v>0</v>
      </c>
      <c r="F400" s="27">
        <f>F401</f>
        <v>0</v>
      </c>
      <c r="G400" s="38"/>
      <c r="H400" s="90"/>
    </row>
    <row r="401" spans="1:8" s="12" customFormat="1" ht="15" hidden="1">
      <c r="A401" s="102" t="s">
        <v>481</v>
      </c>
      <c r="B401" s="34" t="s">
        <v>9</v>
      </c>
      <c r="C401" s="26" t="s">
        <v>577</v>
      </c>
      <c r="D401" s="27"/>
      <c r="E401" s="27"/>
      <c r="F401" s="27"/>
      <c r="G401" s="38"/>
      <c r="H401" s="90"/>
    </row>
    <row r="402" spans="1:8" s="12" customFormat="1" ht="30.75">
      <c r="A402" s="103" t="s">
        <v>392</v>
      </c>
      <c r="B402" s="34"/>
      <c r="C402" s="26" t="s">
        <v>393</v>
      </c>
      <c r="D402" s="27">
        <f>D403</f>
        <v>19402.4</v>
      </c>
      <c r="E402" s="27">
        <f>E403</f>
        <v>0</v>
      </c>
      <c r="F402" s="27">
        <f>F403</f>
        <v>0</v>
      </c>
      <c r="G402" s="38"/>
      <c r="H402" s="90"/>
    </row>
    <row r="403" spans="1:8" s="12" customFormat="1" ht="15">
      <c r="A403" s="103" t="s">
        <v>392</v>
      </c>
      <c r="B403" s="34" t="s">
        <v>9</v>
      </c>
      <c r="C403" s="26" t="s">
        <v>577</v>
      </c>
      <c r="D403" s="27">
        <v>19402.4</v>
      </c>
      <c r="E403" s="27">
        <v>0</v>
      </c>
      <c r="F403" s="27">
        <v>0</v>
      </c>
      <c r="G403" s="38"/>
      <c r="H403" s="90"/>
    </row>
    <row r="404" spans="1:8" s="12" customFormat="1" ht="46.5">
      <c r="A404" s="103" t="s">
        <v>354</v>
      </c>
      <c r="B404" s="34"/>
      <c r="C404" s="26" t="s">
        <v>195</v>
      </c>
      <c r="D404" s="27">
        <f>D405</f>
        <v>5659.8</v>
      </c>
      <c r="E404" s="27">
        <f>E405</f>
        <v>2016.2</v>
      </c>
      <c r="F404" s="27">
        <f>F405</f>
        <v>2016.2</v>
      </c>
      <c r="G404" s="38"/>
      <c r="H404" s="90"/>
    </row>
    <row r="405" spans="1:8" s="12" customFormat="1" ht="15">
      <c r="A405" s="103" t="s">
        <v>354</v>
      </c>
      <c r="B405" s="34" t="s">
        <v>9</v>
      </c>
      <c r="C405" s="26" t="s">
        <v>577</v>
      </c>
      <c r="D405" s="27">
        <v>5659.8</v>
      </c>
      <c r="E405" s="27">
        <v>2016.2</v>
      </c>
      <c r="F405" s="27">
        <v>2016.2</v>
      </c>
      <c r="G405" s="38"/>
      <c r="H405" s="90"/>
    </row>
    <row r="406" spans="1:8" s="18" customFormat="1" ht="32.25">
      <c r="A406" s="97" t="s">
        <v>272</v>
      </c>
      <c r="B406" s="15"/>
      <c r="C406" s="16" t="s">
        <v>133</v>
      </c>
      <c r="D406" s="17">
        <f>D407</f>
        <v>2093761</v>
      </c>
      <c r="E406" s="17">
        <f>E407</f>
        <v>943141.9</v>
      </c>
      <c r="F406" s="17">
        <f>F407</f>
        <v>1033028.6000000001</v>
      </c>
      <c r="G406" s="66"/>
      <c r="H406" s="128"/>
    </row>
    <row r="407" spans="1:8" s="12" customFormat="1" ht="15">
      <c r="A407" s="98" t="s">
        <v>273</v>
      </c>
      <c r="B407" s="19"/>
      <c r="C407" s="20" t="s">
        <v>45</v>
      </c>
      <c r="D407" s="21">
        <f>D408+D411+D432+D424+D429</f>
        <v>2093761</v>
      </c>
      <c r="E407" s="21">
        <f>E408+E411+E432+E424+E429</f>
        <v>943141.9</v>
      </c>
      <c r="F407" s="21">
        <f>F408+F411+F432+F424+F429</f>
        <v>1033028.6000000001</v>
      </c>
      <c r="G407" s="38"/>
      <c r="H407" s="90"/>
    </row>
    <row r="408" spans="1:8" s="12" customFormat="1" ht="30.75">
      <c r="A408" s="104" t="s">
        <v>274</v>
      </c>
      <c r="B408" s="25"/>
      <c r="C408" s="26" t="s">
        <v>46</v>
      </c>
      <c r="D408" s="24">
        <f aca="true" t="shared" si="17" ref="D408:F409">D409</f>
        <v>4069</v>
      </c>
      <c r="E408" s="24">
        <f t="shared" si="17"/>
        <v>6676.4</v>
      </c>
      <c r="F408" s="24">
        <f t="shared" si="17"/>
        <v>5664.9</v>
      </c>
      <c r="G408" s="38"/>
      <c r="H408" s="90"/>
    </row>
    <row r="409" spans="1:8" s="12" customFormat="1" ht="15">
      <c r="A409" s="99" t="s">
        <v>406</v>
      </c>
      <c r="B409" s="22"/>
      <c r="C409" s="23" t="s">
        <v>407</v>
      </c>
      <c r="D409" s="27">
        <f t="shared" si="17"/>
        <v>4069</v>
      </c>
      <c r="E409" s="27">
        <f t="shared" si="17"/>
        <v>6676.4</v>
      </c>
      <c r="F409" s="27">
        <f t="shared" si="17"/>
        <v>5664.9</v>
      </c>
      <c r="G409" s="38"/>
      <c r="H409" s="90"/>
    </row>
    <row r="410" spans="1:8" s="12" customFormat="1" ht="15">
      <c r="A410" s="99" t="s">
        <v>406</v>
      </c>
      <c r="B410" s="22" t="s">
        <v>14</v>
      </c>
      <c r="C410" s="23" t="s">
        <v>15</v>
      </c>
      <c r="D410" s="27">
        <f>2751.4+1317.6</f>
        <v>4069</v>
      </c>
      <c r="E410" s="27">
        <v>6676.4</v>
      </c>
      <c r="F410" s="27">
        <v>5664.9</v>
      </c>
      <c r="G410" s="38"/>
      <c r="H410" s="90"/>
    </row>
    <row r="411" spans="1:8" s="12" customFormat="1" ht="30.75">
      <c r="A411" s="104" t="s">
        <v>276</v>
      </c>
      <c r="B411" s="25"/>
      <c r="C411" s="26" t="s">
        <v>107</v>
      </c>
      <c r="D411" s="24">
        <f>D412+D414+D416+D418+D420+D422</f>
        <v>428443.3</v>
      </c>
      <c r="E411" s="24">
        <f>E412+E414+E416+E418+E420+E422</f>
        <v>192105.6</v>
      </c>
      <c r="F411" s="24">
        <f>F412+F414+F416+F418+F420+F422</f>
        <v>192105.6</v>
      </c>
      <c r="G411" s="38"/>
      <c r="H411" s="90"/>
    </row>
    <row r="412" spans="1:8" s="12" customFormat="1" ht="30.75">
      <c r="A412" s="104" t="s">
        <v>482</v>
      </c>
      <c r="B412" s="25"/>
      <c r="C412" s="88" t="s">
        <v>324</v>
      </c>
      <c r="D412" s="24">
        <f>D413</f>
        <v>232.3</v>
      </c>
      <c r="E412" s="24">
        <f>E413</f>
        <v>27725.1</v>
      </c>
      <c r="F412" s="24">
        <f>F413</f>
        <v>27725.1</v>
      </c>
      <c r="G412" s="38"/>
      <c r="H412" s="90"/>
    </row>
    <row r="413" spans="1:8" s="12" customFormat="1" ht="15">
      <c r="A413" s="104" t="s">
        <v>482</v>
      </c>
      <c r="B413" s="28" t="s">
        <v>9</v>
      </c>
      <c r="C413" s="23" t="s">
        <v>577</v>
      </c>
      <c r="D413" s="24">
        <f>32.4+199.9</f>
        <v>232.3</v>
      </c>
      <c r="E413" s="24">
        <v>27725.1</v>
      </c>
      <c r="F413" s="24">
        <v>27725.1</v>
      </c>
      <c r="G413" s="38"/>
      <c r="H413" s="90"/>
    </row>
    <row r="414" spans="1:8" s="12" customFormat="1" ht="46.5" hidden="1">
      <c r="A414" s="99" t="s">
        <v>381</v>
      </c>
      <c r="B414" s="22"/>
      <c r="C414" s="26" t="s">
        <v>379</v>
      </c>
      <c r="D414" s="24">
        <f>D415</f>
        <v>0</v>
      </c>
      <c r="E414" s="24">
        <f>E415</f>
        <v>0</v>
      </c>
      <c r="F414" s="24">
        <f>F415</f>
        <v>0</v>
      </c>
      <c r="G414" s="38"/>
      <c r="H414" s="90"/>
    </row>
    <row r="415" spans="1:8" s="12" customFormat="1" ht="15" hidden="1">
      <c r="A415" s="99" t="s">
        <v>381</v>
      </c>
      <c r="B415" s="28" t="s">
        <v>9</v>
      </c>
      <c r="C415" s="23" t="s">
        <v>577</v>
      </c>
      <c r="D415" s="24">
        <v>0</v>
      </c>
      <c r="E415" s="24">
        <v>0</v>
      </c>
      <c r="F415" s="24">
        <v>0</v>
      </c>
      <c r="G415" s="38"/>
      <c r="H415" s="90"/>
    </row>
    <row r="416" spans="1:8" s="12" customFormat="1" ht="46.5" hidden="1">
      <c r="A416" s="99" t="s">
        <v>382</v>
      </c>
      <c r="B416" s="22"/>
      <c r="C416" s="26" t="s">
        <v>380</v>
      </c>
      <c r="D416" s="24">
        <f>D417</f>
        <v>0</v>
      </c>
      <c r="E416" s="24">
        <f>E417</f>
        <v>0</v>
      </c>
      <c r="F416" s="24">
        <f>F417</f>
        <v>0</v>
      </c>
      <c r="G416" s="38"/>
      <c r="H416" s="90"/>
    </row>
    <row r="417" spans="1:8" s="12" customFormat="1" ht="15" hidden="1">
      <c r="A417" s="99" t="s">
        <v>382</v>
      </c>
      <c r="B417" s="28" t="s">
        <v>9</v>
      </c>
      <c r="C417" s="23" t="s">
        <v>577</v>
      </c>
      <c r="D417" s="24">
        <v>0</v>
      </c>
      <c r="E417" s="24">
        <v>0</v>
      </c>
      <c r="F417" s="24">
        <v>0</v>
      </c>
      <c r="G417" s="38"/>
      <c r="H417" s="90"/>
    </row>
    <row r="418" spans="1:8" s="12" customFormat="1" ht="62.25">
      <c r="A418" s="99" t="s">
        <v>664</v>
      </c>
      <c r="B418" s="28"/>
      <c r="C418" s="23" t="s">
        <v>390</v>
      </c>
      <c r="D418" s="24">
        <f>D419</f>
        <v>8940</v>
      </c>
      <c r="E418" s="24">
        <f>E419</f>
        <v>0</v>
      </c>
      <c r="F418" s="24">
        <f>F419</f>
        <v>0</v>
      </c>
      <c r="G418" s="38"/>
      <c r="H418" s="90"/>
    </row>
    <row r="419" spans="1:8" s="12" customFormat="1" ht="15">
      <c r="A419" s="99" t="s">
        <v>664</v>
      </c>
      <c r="B419" s="28" t="s">
        <v>9</v>
      </c>
      <c r="C419" s="23" t="s">
        <v>577</v>
      </c>
      <c r="D419" s="24">
        <f>8972.4-32.4</f>
        <v>8940</v>
      </c>
      <c r="E419" s="24">
        <v>0</v>
      </c>
      <c r="F419" s="24">
        <v>0</v>
      </c>
      <c r="G419" s="38"/>
      <c r="H419" s="90"/>
    </row>
    <row r="420" spans="1:8" s="12" customFormat="1" ht="62.25">
      <c r="A420" s="99" t="s">
        <v>665</v>
      </c>
      <c r="B420" s="28"/>
      <c r="C420" s="23" t="s">
        <v>550</v>
      </c>
      <c r="D420" s="24">
        <f>D421</f>
        <v>377343.9</v>
      </c>
      <c r="E420" s="24">
        <f>E421</f>
        <v>147942.5</v>
      </c>
      <c r="F420" s="24">
        <f>F421</f>
        <v>147942.5</v>
      </c>
      <c r="G420" s="38"/>
      <c r="H420" s="90"/>
    </row>
    <row r="421" spans="1:8" s="12" customFormat="1" ht="15">
      <c r="A421" s="99" t="s">
        <v>665</v>
      </c>
      <c r="B421" s="28" t="s">
        <v>9</v>
      </c>
      <c r="C421" s="23" t="s">
        <v>577</v>
      </c>
      <c r="D421" s="24">
        <v>377343.9</v>
      </c>
      <c r="E421" s="24">
        <v>147942.5</v>
      </c>
      <c r="F421" s="24">
        <v>147942.5</v>
      </c>
      <c r="G421" s="38"/>
      <c r="H421" s="90"/>
    </row>
    <row r="422" spans="1:8" s="12" customFormat="1" ht="78">
      <c r="A422" s="99" t="s">
        <v>666</v>
      </c>
      <c r="B422" s="28"/>
      <c r="C422" s="23" t="s">
        <v>551</v>
      </c>
      <c r="D422" s="24">
        <f>D423</f>
        <v>41927.1</v>
      </c>
      <c r="E422" s="24">
        <f>E423</f>
        <v>16438</v>
      </c>
      <c r="F422" s="24">
        <f>F423</f>
        <v>16438</v>
      </c>
      <c r="G422" s="38"/>
      <c r="H422" s="90"/>
    </row>
    <row r="423" spans="1:8" s="12" customFormat="1" ht="15">
      <c r="A423" s="99" t="s">
        <v>666</v>
      </c>
      <c r="B423" s="28" t="s">
        <v>9</v>
      </c>
      <c r="C423" s="23" t="s">
        <v>577</v>
      </c>
      <c r="D423" s="24">
        <v>41927.1</v>
      </c>
      <c r="E423" s="24">
        <v>16438</v>
      </c>
      <c r="F423" s="24">
        <v>16438</v>
      </c>
      <c r="G423" s="38"/>
      <c r="H423" s="90"/>
    </row>
    <row r="424" spans="1:8" s="12" customFormat="1" ht="46.5">
      <c r="A424" s="100" t="s">
        <v>192</v>
      </c>
      <c r="B424" s="28"/>
      <c r="C424" s="23" t="s">
        <v>394</v>
      </c>
      <c r="D424" s="24">
        <f>D427+D425</f>
        <v>857215.1</v>
      </c>
      <c r="E424" s="24">
        <f>E427+E425</f>
        <v>16712.9</v>
      </c>
      <c r="F424" s="24">
        <f>F427+F425</f>
        <v>16712.9</v>
      </c>
      <c r="G424" s="38"/>
      <c r="H424" s="90"/>
    </row>
    <row r="425" spans="1:8" s="12" customFormat="1" ht="46.5">
      <c r="A425" s="100" t="s">
        <v>383</v>
      </c>
      <c r="B425" s="28"/>
      <c r="C425" s="23" t="s">
        <v>395</v>
      </c>
      <c r="D425" s="24">
        <f>D426</f>
        <v>17215.1</v>
      </c>
      <c r="E425" s="24">
        <f>E426</f>
        <v>16712.9</v>
      </c>
      <c r="F425" s="24">
        <f>F426</f>
        <v>16712.9</v>
      </c>
      <c r="G425" s="38"/>
      <c r="H425" s="90"/>
    </row>
    <row r="426" spans="1:8" s="12" customFormat="1" ht="15">
      <c r="A426" s="100" t="s">
        <v>383</v>
      </c>
      <c r="B426" s="28" t="s">
        <v>9</v>
      </c>
      <c r="C426" s="23" t="s">
        <v>577</v>
      </c>
      <c r="D426" s="24">
        <f>18000-784.9</f>
        <v>17215.1</v>
      </c>
      <c r="E426" s="24">
        <v>16712.9</v>
      </c>
      <c r="F426" s="24">
        <v>16712.9</v>
      </c>
      <c r="G426" s="38"/>
      <c r="H426" s="90"/>
    </row>
    <row r="427" spans="1:8" s="12" customFormat="1" ht="30.75">
      <c r="A427" s="100" t="s">
        <v>193</v>
      </c>
      <c r="B427" s="28"/>
      <c r="C427" s="23" t="s">
        <v>396</v>
      </c>
      <c r="D427" s="24">
        <f>D428</f>
        <v>840000</v>
      </c>
      <c r="E427" s="24">
        <f>E428</f>
        <v>0</v>
      </c>
      <c r="F427" s="24">
        <f>F428</f>
        <v>0</v>
      </c>
      <c r="G427" s="38"/>
      <c r="H427" s="90"/>
    </row>
    <row r="428" spans="1:8" s="12" customFormat="1" ht="15">
      <c r="A428" s="100" t="s">
        <v>193</v>
      </c>
      <c r="B428" s="28" t="s">
        <v>9</v>
      </c>
      <c r="C428" s="23" t="s">
        <v>577</v>
      </c>
      <c r="D428" s="24">
        <f>798000+42000</f>
        <v>840000</v>
      </c>
      <c r="E428" s="24">
        <f>798000-798000</f>
        <v>0</v>
      </c>
      <c r="F428" s="24">
        <f>798000-798000</f>
        <v>0</v>
      </c>
      <c r="G428" s="38"/>
      <c r="H428" s="90"/>
    </row>
    <row r="429" spans="1:8" s="12" customFormat="1" ht="46.5">
      <c r="A429" s="100" t="s">
        <v>213</v>
      </c>
      <c r="B429" s="28"/>
      <c r="C429" s="23" t="s">
        <v>397</v>
      </c>
      <c r="D429" s="24">
        <f aca="true" t="shared" si="18" ref="D429:F430">D430</f>
        <v>38859.600000000006</v>
      </c>
      <c r="E429" s="24">
        <f t="shared" si="18"/>
        <v>34206.6</v>
      </c>
      <c r="F429" s="24">
        <f t="shared" si="18"/>
        <v>125104.8</v>
      </c>
      <c r="G429" s="38"/>
      <c r="H429" s="90"/>
    </row>
    <row r="430" spans="1:8" s="12" customFormat="1" ht="46.5">
      <c r="A430" s="100" t="s">
        <v>214</v>
      </c>
      <c r="B430" s="28"/>
      <c r="C430" s="23" t="s">
        <v>360</v>
      </c>
      <c r="D430" s="24">
        <f t="shared" si="18"/>
        <v>38859.600000000006</v>
      </c>
      <c r="E430" s="24">
        <f t="shared" si="18"/>
        <v>34206.6</v>
      </c>
      <c r="F430" s="24">
        <f t="shared" si="18"/>
        <v>125104.8</v>
      </c>
      <c r="G430" s="38"/>
      <c r="H430" s="90"/>
    </row>
    <row r="431" spans="1:8" s="12" customFormat="1" ht="15">
      <c r="A431" s="100" t="s">
        <v>214</v>
      </c>
      <c r="B431" s="28" t="s">
        <v>9</v>
      </c>
      <c r="C431" s="23" t="s">
        <v>577</v>
      </c>
      <c r="D431" s="24">
        <f>38909.9+2047.9-2098.2</f>
        <v>38859.600000000006</v>
      </c>
      <c r="E431" s="24">
        <f>34250.8+1802.7-1846.9</f>
        <v>34206.6</v>
      </c>
      <c r="F431" s="24">
        <f>34250.8+1802.7+89051.3</f>
        <v>125104.8</v>
      </c>
      <c r="G431" s="38"/>
      <c r="H431" s="90"/>
    </row>
    <row r="432" spans="1:8" s="12" customFormat="1" ht="18.75" customHeight="1">
      <c r="A432" s="104" t="s">
        <v>275</v>
      </c>
      <c r="B432" s="25"/>
      <c r="C432" s="26" t="s">
        <v>47</v>
      </c>
      <c r="D432" s="24">
        <f>D435+D433</f>
        <v>765174</v>
      </c>
      <c r="E432" s="24">
        <f>E435</f>
        <v>693440.4</v>
      </c>
      <c r="F432" s="24">
        <f>F435</f>
        <v>693440.4</v>
      </c>
      <c r="G432" s="38"/>
      <c r="H432" s="90"/>
    </row>
    <row r="433" spans="1:8" s="12" customFormat="1" ht="30.75">
      <c r="A433" s="104" t="s">
        <v>843</v>
      </c>
      <c r="B433" s="25"/>
      <c r="C433" s="26" t="s">
        <v>660</v>
      </c>
      <c r="D433" s="24">
        <f>D434</f>
        <v>200</v>
      </c>
      <c r="E433" s="24">
        <f>E434</f>
        <v>0</v>
      </c>
      <c r="F433" s="24">
        <f>F434</f>
        <v>0</v>
      </c>
      <c r="G433" s="38"/>
      <c r="H433" s="90"/>
    </row>
    <row r="434" spans="1:8" s="12" customFormat="1" ht="18.75" customHeight="1">
      <c r="A434" s="104" t="s">
        <v>843</v>
      </c>
      <c r="B434" s="28" t="s">
        <v>9</v>
      </c>
      <c r="C434" s="23" t="s">
        <v>577</v>
      </c>
      <c r="D434" s="24">
        <v>200</v>
      </c>
      <c r="E434" s="24">
        <v>0</v>
      </c>
      <c r="F434" s="24">
        <v>0</v>
      </c>
      <c r="G434" s="38"/>
      <c r="H434" s="90"/>
    </row>
    <row r="435" spans="1:8" s="12" customFormat="1" ht="30.75">
      <c r="A435" s="104" t="s">
        <v>483</v>
      </c>
      <c r="B435" s="25"/>
      <c r="C435" s="88" t="s">
        <v>324</v>
      </c>
      <c r="D435" s="24">
        <f>D436+D438+D437</f>
        <v>764974</v>
      </c>
      <c r="E435" s="24">
        <f>E436+E438+E437</f>
        <v>693440.4</v>
      </c>
      <c r="F435" s="24">
        <f>F436+F438+F437</f>
        <v>693440.4</v>
      </c>
      <c r="G435" s="38"/>
      <c r="H435" s="90"/>
    </row>
    <row r="436" spans="1:8" s="12" customFormat="1" ht="15">
      <c r="A436" s="104" t="s">
        <v>483</v>
      </c>
      <c r="B436" s="28" t="s">
        <v>9</v>
      </c>
      <c r="C436" s="23" t="s">
        <v>577</v>
      </c>
      <c r="D436" s="24">
        <f>28171.7+104310.5+37491.8</f>
        <v>169974</v>
      </c>
      <c r="E436" s="24">
        <f>32778.1+500</f>
        <v>33278.1</v>
      </c>
      <c r="F436" s="24">
        <f>32778.1+500</f>
        <v>33278.1</v>
      </c>
      <c r="G436" s="38"/>
      <c r="H436" s="90"/>
    </row>
    <row r="437" spans="1:8" s="12" customFormat="1" ht="30.75">
      <c r="A437" s="104" t="s">
        <v>483</v>
      </c>
      <c r="B437" s="34" t="s">
        <v>10</v>
      </c>
      <c r="C437" s="30" t="s">
        <v>11</v>
      </c>
      <c r="D437" s="24">
        <f>615000-20000</f>
        <v>595000</v>
      </c>
      <c r="E437" s="24">
        <v>660162.3</v>
      </c>
      <c r="F437" s="24">
        <v>660162.3</v>
      </c>
      <c r="G437" s="38"/>
      <c r="H437" s="90"/>
    </row>
    <row r="438" spans="1:8" s="12" customFormat="1" ht="15" hidden="1">
      <c r="A438" s="104" t="s">
        <v>483</v>
      </c>
      <c r="B438" s="25" t="s">
        <v>12</v>
      </c>
      <c r="C438" s="26" t="s">
        <v>13</v>
      </c>
      <c r="D438" s="24"/>
      <c r="E438" s="24"/>
      <c r="F438" s="24"/>
      <c r="G438" s="38"/>
      <c r="H438" s="90"/>
    </row>
    <row r="439" spans="1:8" s="18" customFormat="1" ht="32.25">
      <c r="A439" s="97" t="s">
        <v>277</v>
      </c>
      <c r="B439" s="15"/>
      <c r="C439" s="16" t="s">
        <v>138</v>
      </c>
      <c r="D439" s="17">
        <f>D440+D444</f>
        <v>900</v>
      </c>
      <c r="E439" s="17">
        <f>E440+E444</f>
        <v>900</v>
      </c>
      <c r="F439" s="17">
        <f>F440+F444</f>
        <v>900</v>
      </c>
      <c r="G439" s="66"/>
      <c r="H439" s="128"/>
    </row>
    <row r="440" spans="1:8" s="12" customFormat="1" ht="15">
      <c r="A440" s="98" t="s">
        <v>278</v>
      </c>
      <c r="B440" s="19"/>
      <c r="C440" s="20" t="s">
        <v>653</v>
      </c>
      <c r="D440" s="21">
        <f aca="true" t="shared" si="19" ref="D440:F442">D441</f>
        <v>800</v>
      </c>
      <c r="E440" s="21">
        <f t="shared" si="19"/>
        <v>800</v>
      </c>
      <c r="F440" s="21">
        <f t="shared" si="19"/>
        <v>800</v>
      </c>
      <c r="G440" s="38"/>
      <c r="H440" s="90"/>
    </row>
    <row r="441" spans="1:8" s="12" customFormat="1" ht="30.75">
      <c r="A441" s="101" t="s">
        <v>279</v>
      </c>
      <c r="B441" s="28"/>
      <c r="C441" s="26" t="s">
        <v>654</v>
      </c>
      <c r="D441" s="27">
        <f t="shared" si="19"/>
        <v>800</v>
      </c>
      <c r="E441" s="27">
        <f t="shared" si="19"/>
        <v>800</v>
      </c>
      <c r="F441" s="27">
        <f t="shared" si="19"/>
        <v>800</v>
      </c>
      <c r="G441" s="38"/>
      <c r="H441" s="90"/>
    </row>
    <row r="442" spans="1:8" s="12" customFormat="1" ht="30.75">
      <c r="A442" s="101" t="s">
        <v>484</v>
      </c>
      <c r="B442" s="28"/>
      <c r="C442" s="88" t="s">
        <v>324</v>
      </c>
      <c r="D442" s="27">
        <f t="shared" si="19"/>
        <v>800</v>
      </c>
      <c r="E442" s="27">
        <f t="shared" si="19"/>
        <v>800</v>
      </c>
      <c r="F442" s="27">
        <f t="shared" si="19"/>
        <v>800</v>
      </c>
      <c r="G442" s="38"/>
      <c r="H442" s="90"/>
    </row>
    <row r="443" spans="1:8" s="12" customFormat="1" ht="46.5">
      <c r="A443" s="101" t="s">
        <v>484</v>
      </c>
      <c r="B443" s="29" t="s">
        <v>7</v>
      </c>
      <c r="C443" s="26" t="s">
        <v>8</v>
      </c>
      <c r="D443" s="27">
        <v>800</v>
      </c>
      <c r="E443" s="27">
        <v>800</v>
      </c>
      <c r="F443" s="27">
        <v>800</v>
      </c>
      <c r="G443" s="38"/>
      <c r="H443" s="90"/>
    </row>
    <row r="444" spans="1:8" s="12" customFormat="1" ht="15">
      <c r="A444" s="98" t="s">
        <v>280</v>
      </c>
      <c r="B444" s="19"/>
      <c r="C444" s="20" t="s">
        <v>48</v>
      </c>
      <c r="D444" s="21">
        <f>D445+D448</f>
        <v>100</v>
      </c>
      <c r="E444" s="21">
        <f>E445+E448</f>
        <v>100</v>
      </c>
      <c r="F444" s="21">
        <f>F445+F448</f>
        <v>100</v>
      </c>
      <c r="G444" s="38"/>
      <c r="H444" s="90"/>
    </row>
    <row r="445" spans="1:8" s="12" customFormat="1" ht="30.75">
      <c r="A445" s="101" t="s">
        <v>281</v>
      </c>
      <c r="B445" s="28"/>
      <c r="C445" s="30" t="s">
        <v>49</v>
      </c>
      <c r="D445" s="27">
        <f aca="true" t="shared" si="20" ref="D445:F449">D446</f>
        <v>35</v>
      </c>
      <c r="E445" s="27">
        <f t="shared" si="20"/>
        <v>100</v>
      </c>
      <c r="F445" s="27">
        <f t="shared" si="20"/>
        <v>100</v>
      </c>
      <c r="G445" s="38"/>
      <c r="H445" s="90"/>
    </row>
    <row r="446" spans="1:8" s="12" customFormat="1" ht="30.75">
      <c r="A446" s="101" t="s">
        <v>485</v>
      </c>
      <c r="B446" s="28"/>
      <c r="C446" s="88" t="s">
        <v>324</v>
      </c>
      <c r="D446" s="27">
        <f t="shared" si="20"/>
        <v>35</v>
      </c>
      <c r="E446" s="27">
        <f t="shared" si="20"/>
        <v>100</v>
      </c>
      <c r="F446" s="27">
        <f t="shared" si="20"/>
        <v>100</v>
      </c>
      <c r="G446" s="38"/>
      <c r="H446" s="90"/>
    </row>
    <row r="447" spans="1:8" s="12" customFormat="1" ht="15">
      <c r="A447" s="101" t="s">
        <v>485</v>
      </c>
      <c r="B447" s="34" t="s">
        <v>9</v>
      </c>
      <c r="C447" s="26" t="s">
        <v>577</v>
      </c>
      <c r="D447" s="27">
        <f>100-65</f>
        <v>35</v>
      </c>
      <c r="E447" s="27">
        <v>100</v>
      </c>
      <c r="F447" s="27">
        <v>100</v>
      </c>
      <c r="G447" s="38"/>
      <c r="H447" s="90"/>
    </row>
    <row r="448" spans="1:8" s="12" customFormat="1" ht="20.25" customHeight="1">
      <c r="A448" s="101" t="s">
        <v>368</v>
      </c>
      <c r="B448" s="28"/>
      <c r="C448" s="30" t="s">
        <v>369</v>
      </c>
      <c r="D448" s="27">
        <f t="shared" si="20"/>
        <v>65</v>
      </c>
      <c r="E448" s="27">
        <f t="shared" si="20"/>
        <v>0</v>
      </c>
      <c r="F448" s="27">
        <f t="shared" si="20"/>
        <v>0</v>
      </c>
      <c r="G448" s="38"/>
      <c r="H448" s="90"/>
    </row>
    <row r="449" spans="1:8" s="12" customFormat="1" ht="30.75">
      <c r="A449" s="101" t="s">
        <v>486</v>
      </c>
      <c r="B449" s="28"/>
      <c r="C449" s="88" t="s">
        <v>324</v>
      </c>
      <c r="D449" s="27">
        <f t="shared" si="20"/>
        <v>65</v>
      </c>
      <c r="E449" s="27">
        <f t="shared" si="20"/>
        <v>0</v>
      </c>
      <c r="F449" s="27">
        <f t="shared" si="20"/>
        <v>0</v>
      </c>
      <c r="G449" s="38"/>
      <c r="H449" s="90"/>
    </row>
    <row r="450" spans="1:8" s="12" customFormat="1" ht="15">
      <c r="A450" s="101" t="s">
        <v>486</v>
      </c>
      <c r="B450" s="34" t="s">
        <v>9</v>
      </c>
      <c r="C450" s="26" t="s">
        <v>577</v>
      </c>
      <c r="D450" s="27">
        <v>65</v>
      </c>
      <c r="E450" s="27">
        <v>0</v>
      </c>
      <c r="F450" s="27">
        <v>0</v>
      </c>
      <c r="G450" s="38"/>
      <c r="H450" s="90"/>
    </row>
    <row r="451" spans="1:8" s="12" customFormat="1" ht="20.25" customHeight="1" hidden="1">
      <c r="A451" s="101" t="s">
        <v>564</v>
      </c>
      <c r="B451" s="28"/>
      <c r="C451" s="26" t="s">
        <v>565</v>
      </c>
      <c r="D451" s="27">
        <f aca="true" t="shared" si="21" ref="D451:F452">D452</f>
        <v>0</v>
      </c>
      <c r="E451" s="27">
        <f t="shared" si="21"/>
        <v>0</v>
      </c>
      <c r="F451" s="27">
        <f t="shared" si="21"/>
        <v>0</v>
      </c>
      <c r="G451" s="38"/>
      <c r="H451" s="90"/>
    </row>
    <row r="452" spans="1:8" s="12" customFormat="1" ht="31.5" customHeight="1" hidden="1">
      <c r="A452" s="101" t="s">
        <v>566</v>
      </c>
      <c r="B452" s="28"/>
      <c r="C452" s="88" t="s">
        <v>324</v>
      </c>
      <c r="D452" s="27">
        <f t="shared" si="21"/>
        <v>0</v>
      </c>
      <c r="E452" s="27">
        <f t="shared" si="21"/>
        <v>0</v>
      </c>
      <c r="F452" s="27">
        <f t="shared" si="21"/>
        <v>0</v>
      </c>
      <c r="G452" s="38"/>
      <c r="H452" s="90"/>
    </row>
    <row r="453" spans="1:8" s="12" customFormat="1" ht="15.75" customHeight="1" hidden="1">
      <c r="A453" s="101" t="s">
        <v>566</v>
      </c>
      <c r="B453" s="34" t="s">
        <v>9</v>
      </c>
      <c r="C453" s="26" t="s">
        <v>577</v>
      </c>
      <c r="D453" s="27"/>
      <c r="E453" s="27"/>
      <c r="F453" s="27"/>
      <c r="G453" s="38"/>
      <c r="H453" s="90"/>
    </row>
    <row r="454" spans="1:8" s="18" customFormat="1" ht="15.75">
      <c r="A454" s="97" t="s">
        <v>282</v>
      </c>
      <c r="B454" s="15"/>
      <c r="C454" s="16" t="s">
        <v>139</v>
      </c>
      <c r="D454" s="17">
        <f>D455+D460</f>
        <v>15131.4</v>
      </c>
      <c r="E454" s="17">
        <f>E455+E460</f>
        <v>14893.400000000001</v>
      </c>
      <c r="F454" s="17">
        <f>F455+F460</f>
        <v>58819.9</v>
      </c>
      <c r="G454" s="66"/>
      <c r="H454" s="128"/>
    </row>
    <row r="455" spans="1:8" s="76" customFormat="1" ht="15">
      <c r="A455" s="98" t="s">
        <v>283</v>
      </c>
      <c r="B455" s="19"/>
      <c r="C455" s="20" t="s">
        <v>50</v>
      </c>
      <c r="D455" s="21">
        <f aca="true" t="shared" si="22" ref="D455:F456">D456</f>
        <v>13454.4</v>
      </c>
      <c r="E455" s="21">
        <f t="shared" si="22"/>
        <v>13454.4</v>
      </c>
      <c r="F455" s="21">
        <f t="shared" si="22"/>
        <v>13454.4</v>
      </c>
      <c r="G455" s="73"/>
      <c r="H455" s="75"/>
    </row>
    <row r="456" spans="1:8" s="70" customFormat="1" ht="15">
      <c r="A456" s="101" t="s">
        <v>284</v>
      </c>
      <c r="B456" s="28"/>
      <c r="C456" s="88" t="s">
        <v>160</v>
      </c>
      <c r="D456" s="31">
        <f t="shared" si="22"/>
        <v>13454.4</v>
      </c>
      <c r="E456" s="31">
        <f t="shared" si="22"/>
        <v>13454.4</v>
      </c>
      <c r="F456" s="31">
        <f t="shared" si="22"/>
        <v>13454.4</v>
      </c>
      <c r="G456" s="73"/>
      <c r="H456" s="77"/>
    </row>
    <row r="457" spans="1:8" s="70" customFormat="1" ht="30.75">
      <c r="A457" s="101" t="s">
        <v>487</v>
      </c>
      <c r="B457" s="28"/>
      <c r="C457" s="88" t="s">
        <v>324</v>
      </c>
      <c r="D457" s="31">
        <f>D458+D459</f>
        <v>13454.4</v>
      </c>
      <c r="E457" s="31">
        <f>E458+E459</f>
        <v>13454.4</v>
      </c>
      <c r="F457" s="31">
        <f>F458+F459</f>
        <v>13454.4</v>
      </c>
      <c r="G457" s="73"/>
      <c r="H457" s="77"/>
    </row>
    <row r="458" spans="1:8" s="70" customFormat="1" ht="15">
      <c r="A458" s="101" t="s">
        <v>487</v>
      </c>
      <c r="B458" s="34" t="s">
        <v>9</v>
      </c>
      <c r="C458" s="26" t="s">
        <v>577</v>
      </c>
      <c r="D458" s="31">
        <v>13454.4</v>
      </c>
      <c r="E458" s="31">
        <v>13454.4</v>
      </c>
      <c r="F458" s="31">
        <v>13454.4</v>
      </c>
      <c r="G458" s="73"/>
      <c r="H458" s="77"/>
    </row>
    <row r="459" spans="1:8" s="70" customFormat="1" ht="15" hidden="1">
      <c r="A459" s="101" t="s">
        <v>487</v>
      </c>
      <c r="B459" s="29" t="s">
        <v>12</v>
      </c>
      <c r="C459" s="26" t="s">
        <v>13</v>
      </c>
      <c r="D459" s="31"/>
      <c r="E459" s="31"/>
      <c r="F459" s="31"/>
      <c r="G459" s="73"/>
      <c r="H459" s="77"/>
    </row>
    <row r="460" spans="1:8" s="70" customFormat="1" ht="15">
      <c r="A460" s="98" t="s">
        <v>285</v>
      </c>
      <c r="B460" s="19"/>
      <c r="C460" s="20" t="s">
        <v>51</v>
      </c>
      <c r="D460" s="21">
        <f>D461+D468</f>
        <v>1677</v>
      </c>
      <c r="E460" s="21">
        <f>E461+E468</f>
        <v>1439.0000000000014</v>
      </c>
      <c r="F460" s="21">
        <f>F461+F468</f>
        <v>45365.5</v>
      </c>
      <c r="G460" s="73"/>
      <c r="H460" s="77"/>
    </row>
    <row r="461" spans="1:8" s="70" customFormat="1" ht="15">
      <c r="A461" s="101" t="s">
        <v>286</v>
      </c>
      <c r="B461" s="28"/>
      <c r="C461" s="26" t="s">
        <v>52</v>
      </c>
      <c r="D461" s="33">
        <f>D462+D466+D464</f>
        <v>1187</v>
      </c>
      <c r="E461" s="33">
        <f>E462+E466+E464</f>
        <v>949.0000000000015</v>
      </c>
      <c r="F461" s="33">
        <f>F462+F466+F464</f>
        <v>44875.5</v>
      </c>
      <c r="G461" s="73"/>
      <c r="H461" s="77"/>
    </row>
    <row r="462" spans="1:8" s="70" customFormat="1" ht="30.75">
      <c r="A462" s="101" t="s">
        <v>488</v>
      </c>
      <c r="B462" s="28"/>
      <c r="C462" s="88" t="s">
        <v>324</v>
      </c>
      <c r="D462" s="33">
        <f>D463</f>
        <v>435</v>
      </c>
      <c r="E462" s="33">
        <f>E463</f>
        <v>455.6</v>
      </c>
      <c r="F462" s="33">
        <f>F463</f>
        <v>455.6</v>
      </c>
      <c r="G462" s="73"/>
      <c r="H462" s="77"/>
    </row>
    <row r="463" spans="1:8" s="70" customFormat="1" ht="15">
      <c r="A463" s="101" t="s">
        <v>488</v>
      </c>
      <c r="B463" s="34" t="s">
        <v>9</v>
      </c>
      <c r="C463" s="26" t="s">
        <v>577</v>
      </c>
      <c r="D463" s="31">
        <v>435</v>
      </c>
      <c r="E463" s="31">
        <v>455.6</v>
      </c>
      <c r="F463" s="31">
        <v>455.6</v>
      </c>
      <c r="G463" s="73"/>
      <c r="H463" s="77"/>
    </row>
    <row r="464" spans="1:8" s="70" customFormat="1" ht="30.75" hidden="1">
      <c r="A464" s="101" t="s">
        <v>659</v>
      </c>
      <c r="B464" s="28"/>
      <c r="C464" s="26" t="s">
        <v>660</v>
      </c>
      <c r="D464" s="31">
        <f>D465</f>
        <v>0</v>
      </c>
      <c r="E464" s="31">
        <f>E465</f>
        <v>0</v>
      </c>
      <c r="F464" s="31">
        <f>F465</f>
        <v>0</v>
      </c>
      <c r="G464" s="73"/>
      <c r="H464" s="77"/>
    </row>
    <row r="465" spans="1:8" s="70" customFormat="1" ht="15" hidden="1">
      <c r="A465" s="101" t="s">
        <v>659</v>
      </c>
      <c r="B465" s="34" t="s">
        <v>9</v>
      </c>
      <c r="C465" s="26" t="s">
        <v>577</v>
      </c>
      <c r="D465" s="31">
        <f>200-200</f>
        <v>0</v>
      </c>
      <c r="E465" s="31">
        <v>0</v>
      </c>
      <c r="F465" s="31">
        <v>0</v>
      </c>
      <c r="G465" s="73"/>
      <c r="H465" s="77"/>
    </row>
    <row r="466" spans="1:8" s="70" customFormat="1" ht="15">
      <c r="A466" s="101" t="s">
        <v>552</v>
      </c>
      <c r="B466" s="34"/>
      <c r="C466" s="26" t="s">
        <v>553</v>
      </c>
      <c r="D466" s="31">
        <f>D467</f>
        <v>752</v>
      </c>
      <c r="E466" s="31">
        <f>E467</f>
        <v>493.40000000000146</v>
      </c>
      <c r="F466" s="31">
        <f>F467</f>
        <v>44419.9</v>
      </c>
      <c r="G466" s="73"/>
      <c r="H466" s="77"/>
    </row>
    <row r="467" spans="1:8" s="70" customFormat="1" ht="15">
      <c r="A467" s="101" t="s">
        <v>552</v>
      </c>
      <c r="B467" s="34" t="s">
        <v>9</v>
      </c>
      <c r="C467" s="26" t="s">
        <v>577</v>
      </c>
      <c r="D467" s="31">
        <f>2039.4+20.6-1308</f>
        <v>752</v>
      </c>
      <c r="E467" s="31">
        <f>58830.3-58336.9</f>
        <v>493.40000000000146</v>
      </c>
      <c r="F467" s="31">
        <f>58830.3-14410.4</f>
        <v>44419.9</v>
      </c>
      <c r="G467" s="73"/>
      <c r="H467" s="77"/>
    </row>
    <row r="468" spans="1:8" s="70" customFormat="1" ht="15">
      <c r="A468" s="101" t="s">
        <v>287</v>
      </c>
      <c r="B468" s="28"/>
      <c r="C468" s="88" t="s">
        <v>159</v>
      </c>
      <c r="D468" s="33">
        <f>D470</f>
        <v>490</v>
      </c>
      <c r="E468" s="33">
        <f>E470</f>
        <v>490</v>
      </c>
      <c r="F468" s="33">
        <f>F470</f>
        <v>490</v>
      </c>
      <c r="G468" s="73"/>
      <c r="H468" s="77"/>
    </row>
    <row r="469" spans="1:8" s="70" customFormat="1" ht="30.75">
      <c r="A469" s="101" t="s">
        <v>489</v>
      </c>
      <c r="B469" s="28"/>
      <c r="C469" s="88" t="s">
        <v>324</v>
      </c>
      <c r="D469" s="33">
        <f>D470</f>
        <v>490</v>
      </c>
      <c r="E469" s="33">
        <f>E470</f>
        <v>490</v>
      </c>
      <c r="F469" s="33">
        <f>F470</f>
        <v>490</v>
      </c>
      <c r="G469" s="73"/>
      <c r="H469" s="77"/>
    </row>
    <row r="470" spans="1:8" s="70" customFormat="1" ht="15">
      <c r="A470" s="101" t="s">
        <v>489</v>
      </c>
      <c r="B470" s="34" t="s">
        <v>9</v>
      </c>
      <c r="C470" s="26" t="s">
        <v>577</v>
      </c>
      <c r="D470" s="31">
        <v>490</v>
      </c>
      <c r="E470" s="31">
        <v>490</v>
      </c>
      <c r="F470" s="31">
        <v>490</v>
      </c>
      <c r="G470" s="73"/>
      <c r="H470" s="77"/>
    </row>
    <row r="471" spans="1:8" s="18" customFormat="1" ht="15.75">
      <c r="A471" s="97" t="s">
        <v>288</v>
      </c>
      <c r="B471" s="15"/>
      <c r="C471" s="16" t="s">
        <v>140</v>
      </c>
      <c r="D471" s="17">
        <f>D472+D475+D478</f>
        <v>35692.600000000006</v>
      </c>
      <c r="E471" s="17">
        <f>E472+E475+E478</f>
        <v>25716.4</v>
      </c>
      <c r="F471" s="17">
        <f>F472+F475+F478</f>
        <v>25716.4</v>
      </c>
      <c r="G471" s="66"/>
      <c r="H471" s="128"/>
    </row>
    <row r="472" spans="1:8" s="70" customFormat="1" ht="30.75">
      <c r="A472" s="102" t="s">
        <v>289</v>
      </c>
      <c r="B472" s="25"/>
      <c r="C472" s="32" t="s">
        <v>53</v>
      </c>
      <c r="D472" s="35">
        <f aca="true" t="shared" si="23" ref="D472:F473">D473</f>
        <v>9120.1</v>
      </c>
      <c r="E472" s="35">
        <f t="shared" si="23"/>
        <v>5726.7</v>
      </c>
      <c r="F472" s="35">
        <f t="shared" si="23"/>
        <v>5726.7</v>
      </c>
      <c r="G472" s="73"/>
      <c r="H472" s="77"/>
    </row>
    <row r="473" spans="1:8" s="70" customFormat="1" ht="30.75">
      <c r="A473" s="102" t="s">
        <v>490</v>
      </c>
      <c r="B473" s="25"/>
      <c r="C473" s="88" t="s">
        <v>324</v>
      </c>
      <c r="D473" s="35">
        <f t="shared" si="23"/>
        <v>9120.1</v>
      </c>
      <c r="E473" s="35">
        <f t="shared" si="23"/>
        <v>5726.7</v>
      </c>
      <c r="F473" s="35">
        <f t="shared" si="23"/>
        <v>5726.7</v>
      </c>
      <c r="G473" s="73"/>
      <c r="H473" s="77"/>
    </row>
    <row r="474" spans="1:8" s="70" customFormat="1" ht="15">
      <c r="A474" s="102" t="s">
        <v>490</v>
      </c>
      <c r="B474" s="28" t="s">
        <v>9</v>
      </c>
      <c r="C474" s="23" t="s">
        <v>577</v>
      </c>
      <c r="D474" s="35">
        <v>9120.1</v>
      </c>
      <c r="E474" s="35">
        <v>5726.7</v>
      </c>
      <c r="F474" s="35">
        <v>5726.7</v>
      </c>
      <c r="G474" s="73"/>
      <c r="H474" s="77"/>
    </row>
    <row r="475" spans="1:8" s="70" customFormat="1" ht="62.25">
      <c r="A475" s="102" t="s">
        <v>290</v>
      </c>
      <c r="B475" s="25"/>
      <c r="C475" s="26" t="s">
        <v>367</v>
      </c>
      <c r="D475" s="37">
        <f aca="true" t="shared" si="24" ref="D475:F476">D476</f>
        <v>4945.8</v>
      </c>
      <c r="E475" s="37">
        <f t="shared" si="24"/>
        <v>2222.4</v>
      </c>
      <c r="F475" s="37">
        <f t="shared" si="24"/>
        <v>2222.4</v>
      </c>
      <c r="G475" s="73"/>
      <c r="H475" s="77"/>
    </row>
    <row r="476" spans="1:8" s="70" customFormat="1" ht="30.75">
      <c r="A476" s="102" t="s">
        <v>491</v>
      </c>
      <c r="B476" s="25"/>
      <c r="C476" s="88" t="s">
        <v>324</v>
      </c>
      <c r="D476" s="37">
        <f t="shared" si="24"/>
        <v>4945.8</v>
      </c>
      <c r="E476" s="37">
        <f t="shared" si="24"/>
        <v>2222.4</v>
      </c>
      <c r="F476" s="37">
        <f t="shared" si="24"/>
        <v>2222.4</v>
      </c>
      <c r="G476" s="73"/>
      <c r="H476" s="77"/>
    </row>
    <row r="477" spans="1:8" s="70" customFormat="1" ht="15">
      <c r="A477" s="102" t="s">
        <v>491</v>
      </c>
      <c r="B477" s="28" t="s">
        <v>9</v>
      </c>
      <c r="C477" s="23" t="s">
        <v>577</v>
      </c>
      <c r="D477" s="35">
        <v>4945.8</v>
      </c>
      <c r="E477" s="35">
        <v>2222.4</v>
      </c>
      <c r="F477" s="35">
        <v>2222.4</v>
      </c>
      <c r="G477" s="73"/>
      <c r="H477" s="77"/>
    </row>
    <row r="478" spans="1:8" s="70" customFormat="1" ht="46.5">
      <c r="A478" s="102" t="s">
        <v>291</v>
      </c>
      <c r="B478" s="25"/>
      <c r="C478" s="26" t="s">
        <v>652</v>
      </c>
      <c r="D478" s="37">
        <f aca="true" t="shared" si="25" ref="D478:F479">D479</f>
        <v>21626.7</v>
      </c>
      <c r="E478" s="37">
        <f t="shared" si="25"/>
        <v>17767.3</v>
      </c>
      <c r="F478" s="37">
        <f t="shared" si="25"/>
        <v>17767.3</v>
      </c>
      <c r="G478" s="73"/>
      <c r="H478" s="77"/>
    </row>
    <row r="479" spans="1:8" s="70" customFormat="1" ht="31.5" customHeight="1">
      <c r="A479" s="102" t="s">
        <v>492</v>
      </c>
      <c r="B479" s="25"/>
      <c r="C479" s="88" t="s">
        <v>324</v>
      </c>
      <c r="D479" s="37">
        <f t="shared" si="25"/>
        <v>21626.7</v>
      </c>
      <c r="E479" s="37">
        <f t="shared" si="25"/>
        <v>17767.3</v>
      </c>
      <c r="F479" s="37">
        <f t="shared" si="25"/>
        <v>17767.3</v>
      </c>
      <c r="G479" s="73"/>
      <c r="H479" s="77"/>
    </row>
    <row r="480" spans="1:8" s="70" customFormat="1" ht="15">
      <c r="A480" s="102" t="s">
        <v>492</v>
      </c>
      <c r="B480" s="28" t="s">
        <v>9</v>
      </c>
      <c r="C480" s="23" t="s">
        <v>577</v>
      </c>
      <c r="D480" s="35">
        <v>21626.7</v>
      </c>
      <c r="E480" s="35">
        <v>17767.3</v>
      </c>
      <c r="F480" s="35">
        <v>17767.3</v>
      </c>
      <c r="G480" s="73"/>
      <c r="H480" s="77"/>
    </row>
    <row r="481" spans="1:8" s="18" customFormat="1" ht="15.75">
      <c r="A481" s="97" t="s">
        <v>292</v>
      </c>
      <c r="B481" s="15"/>
      <c r="C481" s="16" t="s">
        <v>141</v>
      </c>
      <c r="D481" s="17">
        <f>D482+D501+D629+D632+D620+D637</f>
        <v>674218.8</v>
      </c>
      <c r="E481" s="17">
        <f>E482+E501+E629+E632+E620+E637</f>
        <v>342343.19999999995</v>
      </c>
      <c r="F481" s="17">
        <f>F482+F501+F629+F632+F620+F637</f>
        <v>342343.19999999995</v>
      </c>
      <c r="G481" s="66"/>
      <c r="H481" s="128"/>
    </row>
    <row r="482" spans="1:8" s="70" customFormat="1" ht="15">
      <c r="A482" s="99" t="s">
        <v>102</v>
      </c>
      <c r="B482" s="22"/>
      <c r="C482" s="80" t="s">
        <v>44</v>
      </c>
      <c r="D482" s="37">
        <f>D483+D487+D499+D489+D491+D495+D497+D493</f>
        <v>486179.69999999995</v>
      </c>
      <c r="E482" s="37">
        <f>E483+E487+E499+E489+E491+E495+E497+E493</f>
        <v>279320.1</v>
      </c>
      <c r="F482" s="37">
        <f>F483+F487+F499+F489+F491+F495+F497+F493</f>
        <v>279320.1</v>
      </c>
      <c r="G482" s="73"/>
      <c r="H482" s="77"/>
    </row>
    <row r="483" spans="1:8" s="70" customFormat="1" ht="30.75">
      <c r="A483" s="99" t="s">
        <v>493</v>
      </c>
      <c r="B483" s="22"/>
      <c r="C483" s="88" t="s">
        <v>324</v>
      </c>
      <c r="D483" s="37">
        <f>D484+D485+D486</f>
        <v>355530.1</v>
      </c>
      <c r="E483" s="37">
        <f>E484+E485+E486</f>
        <v>252480.6</v>
      </c>
      <c r="F483" s="37">
        <f>F484+F485+F486</f>
        <v>252480.6</v>
      </c>
      <c r="G483" s="73"/>
      <c r="H483" s="77"/>
    </row>
    <row r="484" spans="1:8" s="70" customFormat="1" ht="15">
      <c r="A484" s="99" t="s">
        <v>493</v>
      </c>
      <c r="B484" s="22" t="s">
        <v>9</v>
      </c>
      <c r="C484" s="80" t="s">
        <v>577</v>
      </c>
      <c r="D484" s="37">
        <f>204965.4+150</f>
        <v>205115.4</v>
      </c>
      <c r="E484" s="37">
        <v>146859.1</v>
      </c>
      <c r="F484" s="37">
        <v>146859.1</v>
      </c>
      <c r="G484" s="73"/>
      <c r="H484" s="77"/>
    </row>
    <row r="485" spans="1:8" s="12" customFormat="1" ht="15" customHeight="1">
      <c r="A485" s="99" t="s">
        <v>493</v>
      </c>
      <c r="B485" s="22" t="s">
        <v>10</v>
      </c>
      <c r="C485" s="30" t="s">
        <v>11</v>
      </c>
      <c r="D485" s="37">
        <f>105621.5+18000+13700+13093.2</f>
        <v>150414.7</v>
      </c>
      <c r="E485" s="37">
        <v>105621.5</v>
      </c>
      <c r="F485" s="37">
        <v>105621.5</v>
      </c>
      <c r="G485" s="38"/>
      <c r="H485" s="90"/>
    </row>
    <row r="486" spans="1:8" s="12" customFormat="1" ht="15" hidden="1">
      <c r="A486" s="99" t="s">
        <v>493</v>
      </c>
      <c r="B486" s="28" t="s">
        <v>12</v>
      </c>
      <c r="C486" s="26" t="s">
        <v>13</v>
      </c>
      <c r="D486" s="37"/>
      <c r="E486" s="37"/>
      <c r="F486" s="37"/>
      <c r="G486" s="38"/>
      <c r="H486" s="90"/>
    </row>
    <row r="487" spans="1:8" s="12" customFormat="1" ht="46.5">
      <c r="A487" s="99" t="s">
        <v>418</v>
      </c>
      <c r="B487" s="28"/>
      <c r="C487" s="26" t="s">
        <v>423</v>
      </c>
      <c r="D487" s="37">
        <f>D488</f>
        <v>11795.4</v>
      </c>
      <c r="E487" s="37">
        <f>E488</f>
        <v>11795.4</v>
      </c>
      <c r="F487" s="37">
        <f>F488</f>
        <v>11795.4</v>
      </c>
      <c r="G487" s="38"/>
      <c r="H487" s="90"/>
    </row>
    <row r="488" spans="1:8" s="12" customFormat="1" ht="15">
      <c r="A488" s="99" t="s">
        <v>418</v>
      </c>
      <c r="B488" s="28" t="s">
        <v>12</v>
      </c>
      <c r="C488" s="26" t="s">
        <v>13</v>
      </c>
      <c r="D488" s="37">
        <v>11795.4</v>
      </c>
      <c r="E488" s="37">
        <v>11795.4</v>
      </c>
      <c r="F488" s="37">
        <v>11795.4</v>
      </c>
      <c r="G488" s="38"/>
      <c r="H488" s="90"/>
    </row>
    <row r="489" spans="1:8" s="12" customFormat="1" ht="30.75">
      <c r="A489" s="100" t="s">
        <v>680</v>
      </c>
      <c r="B489" s="22"/>
      <c r="C489" s="88" t="s">
        <v>681</v>
      </c>
      <c r="D489" s="37">
        <f>D490</f>
        <v>100000</v>
      </c>
      <c r="E489" s="37">
        <f>E490</f>
        <v>0</v>
      </c>
      <c r="F489" s="37">
        <f>F490</f>
        <v>0</v>
      </c>
      <c r="G489" s="38"/>
      <c r="H489" s="90"/>
    </row>
    <row r="490" spans="1:8" s="12" customFormat="1" ht="15">
      <c r="A490" s="100" t="s">
        <v>680</v>
      </c>
      <c r="B490" s="22" t="s">
        <v>9</v>
      </c>
      <c r="C490" s="80" t="s">
        <v>577</v>
      </c>
      <c r="D490" s="37">
        <v>100000</v>
      </c>
      <c r="E490" s="37">
        <v>0</v>
      </c>
      <c r="F490" s="37">
        <v>0</v>
      </c>
      <c r="G490" s="38"/>
      <c r="H490" s="90"/>
    </row>
    <row r="491" spans="1:8" s="12" customFormat="1" ht="46.5">
      <c r="A491" s="100" t="s">
        <v>682</v>
      </c>
      <c r="B491" s="22"/>
      <c r="C491" s="88" t="s">
        <v>683</v>
      </c>
      <c r="D491" s="37">
        <f>D492</f>
        <v>1010.1</v>
      </c>
      <c r="E491" s="37">
        <f>E492</f>
        <v>0</v>
      </c>
      <c r="F491" s="37">
        <f>F492</f>
        <v>0</v>
      </c>
      <c r="G491" s="38"/>
      <c r="H491" s="90"/>
    </row>
    <row r="492" spans="1:8" s="12" customFormat="1" ht="15">
      <c r="A492" s="100" t="s">
        <v>682</v>
      </c>
      <c r="B492" s="22" t="s">
        <v>9</v>
      </c>
      <c r="C492" s="80" t="s">
        <v>577</v>
      </c>
      <c r="D492" s="37">
        <v>1010.1</v>
      </c>
      <c r="E492" s="37">
        <v>0</v>
      </c>
      <c r="F492" s="37">
        <v>0</v>
      </c>
      <c r="G492" s="38"/>
      <c r="H492" s="90"/>
    </row>
    <row r="493" spans="1:8" s="12" customFormat="1" ht="46.5">
      <c r="A493" s="100" t="s">
        <v>844</v>
      </c>
      <c r="B493" s="22"/>
      <c r="C493" s="80" t="s">
        <v>845</v>
      </c>
      <c r="D493" s="37">
        <f>D494</f>
        <v>902.6</v>
      </c>
      <c r="E493" s="37">
        <f>E494</f>
        <v>902.6</v>
      </c>
      <c r="F493" s="37">
        <f>F494</f>
        <v>902.6</v>
      </c>
      <c r="G493" s="38"/>
      <c r="H493" s="90"/>
    </row>
    <row r="494" spans="1:8" s="12" customFormat="1" ht="30.75">
      <c r="A494" s="100" t="s">
        <v>844</v>
      </c>
      <c r="B494" s="22" t="s">
        <v>10</v>
      </c>
      <c r="C494" s="30" t="s">
        <v>11</v>
      </c>
      <c r="D494" s="37">
        <v>902.6</v>
      </c>
      <c r="E494" s="37">
        <v>902.6</v>
      </c>
      <c r="F494" s="37">
        <v>902.6</v>
      </c>
      <c r="G494" s="38"/>
      <c r="H494" s="90"/>
    </row>
    <row r="495" spans="1:8" s="12" customFormat="1" ht="30.75">
      <c r="A495" s="100" t="s">
        <v>684</v>
      </c>
      <c r="B495" s="22"/>
      <c r="C495" s="88" t="s">
        <v>685</v>
      </c>
      <c r="D495" s="37">
        <f>D496</f>
        <v>14000</v>
      </c>
      <c r="E495" s="37">
        <f>E496</f>
        <v>14000</v>
      </c>
      <c r="F495" s="37">
        <f>F496</f>
        <v>14000</v>
      </c>
      <c r="G495" s="38"/>
      <c r="H495" s="90"/>
    </row>
    <row r="496" spans="1:8" s="12" customFormat="1" ht="15">
      <c r="A496" s="100" t="s">
        <v>684</v>
      </c>
      <c r="B496" s="22" t="s">
        <v>9</v>
      </c>
      <c r="C496" s="80" t="s">
        <v>577</v>
      </c>
      <c r="D496" s="37">
        <v>14000</v>
      </c>
      <c r="E496" s="37">
        <v>14000</v>
      </c>
      <c r="F496" s="37">
        <v>14000</v>
      </c>
      <c r="G496" s="38"/>
      <c r="H496" s="90"/>
    </row>
    <row r="497" spans="1:8" s="12" customFormat="1" ht="46.5">
      <c r="A497" s="100" t="s">
        <v>686</v>
      </c>
      <c r="B497" s="22"/>
      <c r="C497" s="88" t="s">
        <v>687</v>
      </c>
      <c r="D497" s="37">
        <f>D498</f>
        <v>141.4999999999999</v>
      </c>
      <c r="E497" s="37">
        <f>E498</f>
        <v>141.4999999999999</v>
      </c>
      <c r="F497" s="37">
        <f>F498</f>
        <v>141.4999999999999</v>
      </c>
      <c r="G497" s="38"/>
      <c r="H497" s="90"/>
    </row>
    <row r="498" spans="1:8" s="12" customFormat="1" ht="15">
      <c r="A498" s="100" t="s">
        <v>686</v>
      </c>
      <c r="B498" s="22" t="s">
        <v>9</v>
      </c>
      <c r="C498" s="80" t="s">
        <v>577</v>
      </c>
      <c r="D498" s="37">
        <f>1044.1-902.6</f>
        <v>141.4999999999999</v>
      </c>
      <c r="E498" s="37">
        <f>1044.1-902.6</f>
        <v>141.4999999999999</v>
      </c>
      <c r="F498" s="37">
        <f>1044.1-902.6</f>
        <v>141.4999999999999</v>
      </c>
      <c r="G498" s="38"/>
      <c r="H498" s="90"/>
    </row>
    <row r="499" spans="1:8" s="12" customFormat="1" ht="15">
      <c r="A499" s="99" t="s">
        <v>657</v>
      </c>
      <c r="B499" s="28"/>
      <c r="C499" s="26" t="s">
        <v>658</v>
      </c>
      <c r="D499" s="37">
        <f>D500</f>
        <v>2800</v>
      </c>
      <c r="E499" s="37">
        <f>E500</f>
        <v>0</v>
      </c>
      <c r="F499" s="37">
        <f>F500</f>
        <v>0</v>
      </c>
      <c r="G499" s="38"/>
      <c r="H499" s="90"/>
    </row>
    <row r="500" spans="1:8" s="12" customFormat="1" ht="15">
      <c r="A500" s="99" t="s">
        <v>657</v>
      </c>
      <c r="B500" s="22" t="s">
        <v>9</v>
      </c>
      <c r="C500" s="80" t="s">
        <v>577</v>
      </c>
      <c r="D500" s="37">
        <v>2800</v>
      </c>
      <c r="E500" s="37">
        <v>0</v>
      </c>
      <c r="F500" s="37">
        <v>0</v>
      </c>
      <c r="G500" s="38"/>
      <c r="H500" s="90"/>
    </row>
    <row r="501" spans="1:8" s="70" customFormat="1" ht="15">
      <c r="A501" s="99" t="s">
        <v>103</v>
      </c>
      <c r="B501" s="22"/>
      <c r="C501" s="80" t="s">
        <v>101</v>
      </c>
      <c r="D501" s="37">
        <f>D502+D512+D514+D516+D518+D520+D510+D504+D506+D508+D522+D524+D526+D528+D530+D532+D534+D536+D538+D540+D542+D544+D546+D548+D550+D552+D554+D556+D558+D560+D562+D564+D566+D568+D570+D572+D574+D576+D578+D580+D582+D584+D586+D588+D590+D592+D594+D596+D598+D600+D602+D604+D606+D608+D610+D612+D614+D616+D618</f>
        <v>40904.70000000002</v>
      </c>
      <c r="E501" s="37">
        <f>E502+E512+E514+E516+E518+E520+E510+E504+E506+E508</f>
        <v>0</v>
      </c>
      <c r="F501" s="37">
        <f>F502+F512+F514+F516+F518+F520+F510+F504+F506+F508</f>
        <v>0</v>
      </c>
      <c r="G501" s="73"/>
      <c r="H501" s="77"/>
    </row>
    <row r="502" spans="1:8" s="12" customFormat="1" ht="30.75" hidden="1">
      <c r="A502" s="99" t="s">
        <v>494</v>
      </c>
      <c r="B502" s="22"/>
      <c r="C502" s="88" t="s">
        <v>324</v>
      </c>
      <c r="D502" s="37">
        <f>D503</f>
        <v>0</v>
      </c>
      <c r="E502" s="37">
        <f>E503</f>
        <v>0</v>
      </c>
      <c r="F502" s="37">
        <f>F503</f>
        <v>0</v>
      </c>
      <c r="G502" s="38"/>
      <c r="H502" s="90"/>
    </row>
    <row r="503" spans="1:8" s="12" customFormat="1" ht="15" hidden="1">
      <c r="A503" s="99" t="s">
        <v>494</v>
      </c>
      <c r="B503" s="22" t="s">
        <v>9</v>
      </c>
      <c r="C503" s="23" t="s">
        <v>577</v>
      </c>
      <c r="D503" s="37">
        <v>0</v>
      </c>
      <c r="E503" s="37">
        <v>0</v>
      </c>
      <c r="F503" s="37">
        <v>0</v>
      </c>
      <c r="G503" s="38"/>
      <c r="H503" s="90"/>
    </row>
    <row r="504" spans="1:8" s="12" customFormat="1" ht="62.25" hidden="1">
      <c r="A504" s="120" t="s">
        <v>667</v>
      </c>
      <c r="B504" s="22"/>
      <c r="C504" s="23" t="s">
        <v>554</v>
      </c>
      <c r="D504" s="37">
        <f>D505</f>
        <v>0</v>
      </c>
      <c r="E504" s="37">
        <f>E505</f>
        <v>0</v>
      </c>
      <c r="F504" s="37">
        <f>F505</f>
        <v>0</v>
      </c>
      <c r="G504" s="38"/>
      <c r="H504" s="90"/>
    </row>
    <row r="505" spans="1:8" s="12" customFormat="1" ht="15" hidden="1">
      <c r="A505" s="120" t="s">
        <v>667</v>
      </c>
      <c r="B505" s="22" t="s">
        <v>9</v>
      </c>
      <c r="C505" s="23" t="s">
        <v>577</v>
      </c>
      <c r="D505" s="37">
        <v>0</v>
      </c>
      <c r="E505" s="37">
        <v>0</v>
      </c>
      <c r="F505" s="37">
        <v>0</v>
      </c>
      <c r="G505" s="38"/>
      <c r="H505" s="90"/>
    </row>
    <row r="506" spans="1:8" s="12" customFormat="1" ht="46.5" hidden="1">
      <c r="A506" s="120" t="s">
        <v>668</v>
      </c>
      <c r="B506" s="22"/>
      <c r="C506" s="23" t="s">
        <v>555</v>
      </c>
      <c r="D506" s="37">
        <f>D507</f>
        <v>0</v>
      </c>
      <c r="E506" s="37">
        <f>E507</f>
        <v>0</v>
      </c>
      <c r="F506" s="37">
        <f>F507</f>
        <v>0</v>
      </c>
      <c r="G506" s="38"/>
      <c r="H506" s="90"/>
    </row>
    <row r="507" spans="1:8" s="12" customFormat="1" ht="15" hidden="1">
      <c r="A507" s="120" t="s">
        <v>668</v>
      </c>
      <c r="B507" s="22" t="s">
        <v>9</v>
      </c>
      <c r="C507" s="23" t="s">
        <v>577</v>
      </c>
      <c r="D507" s="37">
        <v>0</v>
      </c>
      <c r="E507" s="37">
        <v>0</v>
      </c>
      <c r="F507" s="37">
        <v>0</v>
      </c>
      <c r="G507" s="38"/>
      <c r="H507" s="90"/>
    </row>
    <row r="508" spans="1:8" s="12" customFormat="1" ht="62.25" hidden="1">
      <c r="A508" s="120" t="s">
        <v>669</v>
      </c>
      <c r="B508" s="22"/>
      <c r="C508" s="23" t="s">
        <v>556</v>
      </c>
      <c r="D508" s="37">
        <f>D509</f>
        <v>0</v>
      </c>
      <c r="E508" s="37">
        <f>E509</f>
        <v>0</v>
      </c>
      <c r="F508" s="37">
        <f>F509</f>
        <v>0</v>
      </c>
      <c r="G508" s="38"/>
      <c r="H508" s="90"/>
    </row>
    <row r="509" spans="1:8" s="12" customFormat="1" ht="15" hidden="1">
      <c r="A509" s="120" t="s">
        <v>669</v>
      </c>
      <c r="B509" s="22" t="s">
        <v>9</v>
      </c>
      <c r="C509" s="23" t="s">
        <v>577</v>
      </c>
      <c r="D509" s="37">
        <v>0</v>
      </c>
      <c r="E509" s="37">
        <v>0</v>
      </c>
      <c r="F509" s="37">
        <v>0</v>
      </c>
      <c r="G509" s="38"/>
      <c r="H509" s="90"/>
    </row>
    <row r="510" spans="1:8" s="12" customFormat="1" ht="30.75">
      <c r="A510" s="120" t="s">
        <v>579</v>
      </c>
      <c r="B510" s="121"/>
      <c r="C510" s="121" t="s">
        <v>578</v>
      </c>
      <c r="D510" s="37">
        <f>D511</f>
        <v>4328.6</v>
      </c>
      <c r="E510" s="37">
        <f>E511</f>
        <v>0</v>
      </c>
      <c r="F510" s="37">
        <f>F511</f>
        <v>0</v>
      </c>
      <c r="G510" s="38"/>
      <c r="H510" s="90"/>
    </row>
    <row r="511" spans="1:8" s="12" customFormat="1" ht="15">
      <c r="A511" s="120" t="s">
        <v>579</v>
      </c>
      <c r="B511" s="22" t="s">
        <v>9</v>
      </c>
      <c r="C511" s="23" t="s">
        <v>577</v>
      </c>
      <c r="D511" s="37">
        <f>10000-5671.4</f>
        <v>4328.6</v>
      </c>
      <c r="E511" s="37">
        <v>0</v>
      </c>
      <c r="F511" s="37">
        <v>0</v>
      </c>
      <c r="G511" s="38"/>
      <c r="H511" s="90"/>
    </row>
    <row r="512" spans="1:8" s="12" customFormat="1" ht="30.75" hidden="1">
      <c r="A512" s="120" t="s">
        <v>583</v>
      </c>
      <c r="B512" s="121"/>
      <c r="C512" s="121" t="s">
        <v>582</v>
      </c>
      <c r="D512" s="37">
        <f>D513</f>
        <v>0</v>
      </c>
      <c r="E512" s="37">
        <f>E513</f>
        <v>0</v>
      </c>
      <c r="F512" s="37">
        <f>F513</f>
        <v>0</v>
      </c>
      <c r="G512" s="38"/>
      <c r="H512" s="90"/>
    </row>
    <row r="513" spans="1:8" s="12" customFormat="1" ht="15" hidden="1">
      <c r="A513" s="120" t="s">
        <v>583</v>
      </c>
      <c r="B513" s="22" t="s">
        <v>9</v>
      </c>
      <c r="C513" s="23" t="s">
        <v>577</v>
      </c>
      <c r="D513" s="37"/>
      <c r="E513" s="37"/>
      <c r="F513" s="37"/>
      <c r="G513" s="38"/>
      <c r="H513" s="90"/>
    </row>
    <row r="514" spans="1:8" s="12" customFormat="1" ht="30.75" hidden="1">
      <c r="A514" s="120" t="s">
        <v>581</v>
      </c>
      <c r="B514" s="121"/>
      <c r="C514" s="121" t="s">
        <v>580</v>
      </c>
      <c r="D514" s="37">
        <f>D515</f>
        <v>0</v>
      </c>
      <c r="E514" s="37">
        <f>E515</f>
        <v>0</v>
      </c>
      <c r="F514" s="37">
        <f>F515</f>
        <v>0</v>
      </c>
      <c r="G514" s="38"/>
      <c r="H514" s="90"/>
    </row>
    <row r="515" spans="1:8" s="12" customFormat="1" ht="15" hidden="1">
      <c r="A515" s="120" t="s">
        <v>581</v>
      </c>
      <c r="B515" s="22" t="s">
        <v>9</v>
      </c>
      <c r="C515" s="23" t="s">
        <v>577</v>
      </c>
      <c r="D515" s="37"/>
      <c r="E515" s="37"/>
      <c r="F515" s="37"/>
      <c r="G515" s="38"/>
      <c r="H515" s="90"/>
    </row>
    <row r="516" spans="1:8" s="12" customFormat="1" ht="62.25" hidden="1">
      <c r="A516" s="120" t="s">
        <v>667</v>
      </c>
      <c r="B516" s="22"/>
      <c r="C516" s="23" t="s">
        <v>554</v>
      </c>
      <c r="D516" s="37">
        <f>D517</f>
        <v>0</v>
      </c>
      <c r="E516" s="37">
        <f>E517</f>
        <v>0</v>
      </c>
      <c r="F516" s="37">
        <f>F517</f>
        <v>0</v>
      </c>
      <c r="G516" s="38"/>
      <c r="H516" s="90"/>
    </row>
    <row r="517" spans="1:8" s="12" customFormat="1" ht="15" hidden="1">
      <c r="A517" s="120" t="s">
        <v>667</v>
      </c>
      <c r="B517" s="22" t="s">
        <v>9</v>
      </c>
      <c r="C517" s="23" t="s">
        <v>577</v>
      </c>
      <c r="D517" s="37"/>
      <c r="E517" s="37"/>
      <c r="F517" s="37"/>
      <c r="G517" s="38"/>
      <c r="H517" s="90"/>
    </row>
    <row r="518" spans="1:8" s="12" customFormat="1" ht="46.5" hidden="1">
      <c r="A518" s="120" t="s">
        <v>668</v>
      </c>
      <c r="B518" s="22"/>
      <c r="C518" s="23" t="s">
        <v>555</v>
      </c>
      <c r="D518" s="37">
        <f>D519</f>
        <v>0</v>
      </c>
      <c r="E518" s="37">
        <f>E519</f>
        <v>0</v>
      </c>
      <c r="F518" s="37">
        <f>F519</f>
        <v>0</v>
      </c>
      <c r="G518" s="38"/>
      <c r="H518" s="90"/>
    </row>
    <row r="519" spans="1:8" s="12" customFormat="1" ht="15" hidden="1">
      <c r="A519" s="120" t="s">
        <v>668</v>
      </c>
      <c r="B519" s="22" t="s">
        <v>9</v>
      </c>
      <c r="C519" s="23" t="s">
        <v>577</v>
      </c>
      <c r="D519" s="37"/>
      <c r="E519" s="37"/>
      <c r="F519" s="37"/>
      <c r="G519" s="38"/>
      <c r="H519" s="90"/>
    </row>
    <row r="520" spans="1:8" s="12" customFormat="1" ht="62.25" hidden="1">
      <c r="A520" s="120" t="s">
        <v>669</v>
      </c>
      <c r="B520" s="22"/>
      <c r="C520" s="23" t="s">
        <v>556</v>
      </c>
      <c r="D520" s="37">
        <f>D521</f>
        <v>0</v>
      </c>
      <c r="E520" s="37">
        <f>E521</f>
        <v>0</v>
      </c>
      <c r="F520" s="37">
        <f>F521</f>
        <v>0</v>
      </c>
      <c r="G520" s="38"/>
      <c r="H520" s="90"/>
    </row>
    <row r="521" spans="1:8" s="12" customFormat="1" ht="15" hidden="1">
      <c r="A521" s="120" t="s">
        <v>669</v>
      </c>
      <c r="B521" s="22" t="s">
        <v>9</v>
      </c>
      <c r="C521" s="23" t="s">
        <v>577</v>
      </c>
      <c r="D521" s="37"/>
      <c r="E521" s="37"/>
      <c r="F521" s="37"/>
      <c r="G521" s="38"/>
      <c r="H521" s="90"/>
    </row>
    <row r="522" spans="1:8" s="12" customFormat="1" ht="62.25">
      <c r="A522" s="120" t="s">
        <v>688</v>
      </c>
      <c r="B522" s="22"/>
      <c r="C522" s="121" t="s">
        <v>689</v>
      </c>
      <c r="D522" s="37">
        <f>D523</f>
        <v>1655.3</v>
      </c>
      <c r="E522" s="37">
        <f>E523</f>
        <v>0</v>
      </c>
      <c r="F522" s="37">
        <f>F523</f>
        <v>0</v>
      </c>
      <c r="G522" s="38"/>
      <c r="H522" s="90"/>
    </row>
    <row r="523" spans="1:8" s="12" customFormat="1" ht="15">
      <c r="A523" s="120" t="s">
        <v>688</v>
      </c>
      <c r="B523" s="22" t="s">
        <v>9</v>
      </c>
      <c r="C523" s="80" t="s">
        <v>577</v>
      </c>
      <c r="D523" s="33">
        <v>1655.3</v>
      </c>
      <c r="E523" s="37">
        <v>0</v>
      </c>
      <c r="F523" s="37">
        <v>0</v>
      </c>
      <c r="G523" s="38"/>
      <c r="H523" s="90"/>
    </row>
    <row r="524" spans="1:8" s="12" customFormat="1" ht="62.25">
      <c r="A524" s="120" t="s">
        <v>690</v>
      </c>
      <c r="B524" s="22"/>
      <c r="C524" s="121" t="s">
        <v>691</v>
      </c>
      <c r="D524" s="37">
        <f>D525</f>
        <v>30</v>
      </c>
      <c r="E524" s="37">
        <f>E525</f>
        <v>0</v>
      </c>
      <c r="F524" s="37">
        <f>F525</f>
        <v>0</v>
      </c>
      <c r="G524" s="38"/>
      <c r="H524" s="90"/>
    </row>
    <row r="525" spans="1:8" s="12" customFormat="1" ht="15">
      <c r="A525" s="120" t="s">
        <v>690</v>
      </c>
      <c r="B525" s="28" t="s">
        <v>9</v>
      </c>
      <c r="C525" s="26" t="s">
        <v>692</v>
      </c>
      <c r="D525" s="33">
        <v>30</v>
      </c>
      <c r="E525" s="37">
        <v>0</v>
      </c>
      <c r="F525" s="37">
        <v>0</v>
      </c>
      <c r="G525" s="38"/>
      <c r="H525" s="90"/>
    </row>
    <row r="526" spans="1:8" s="12" customFormat="1" ht="62.25">
      <c r="A526" s="120" t="s">
        <v>693</v>
      </c>
      <c r="B526" s="22"/>
      <c r="C526" s="121" t="s">
        <v>694</v>
      </c>
      <c r="D526" s="37">
        <f>D527</f>
        <v>437.8</v>
      </c>
      <c r="E526" s="37">
        <f>E527</f>
        <v>0</v>
      </c>
      <c r="F526" s="37">
        <f>F527</f>
        <v>0</v>
      </c>
      <c r="G526" s="38"/>
      <c r="H526" s="90"/>
    </row>
    <row r="527" spans="1:8" s="12" customFormat="1" ht="15">
      <c r="A527" s="120" t="s">
        <v>693</v>
      </c>
      <c r="B527" s="28" t="s">
        <v>9</v>
      </c>
      <c r="C527" s="26" t="s">
        <v>692</v>
      </c>
      <c r="D527" s="33">
        <v>437.8</v>
      </c>
      <c r="E527" s="37">
        <v>0</v>
      </c>
      <c r="F527" s="37">
        <v>0</v>
      </c>
      <c r="G527" s="38"/>
      <c r="H527" s="90"/>
    </row>
    <row r="528" spans="1:8" s="12" customFormat="1" ht="46.5">
      <c r="A528" s="120" t="s">
        <v>695</v>
      </c>
      <c r="B528" s="22"/>
      <c r="C528" s="121" t="s">
        <v>696</v>
      </c>
      <c r="D528" s="37">
        <f>D529</f>
        <v>529.2</v>
      </c>
      <c r="E528" s="37">
        <f>E529</f>
        <v>0</v>
      </c>
      <c r="F528" s="37">
        <f>F529</f>
        <v>0</v>
      </c>
      <c r="G528" s="38"/>
      <c r="H528" s="90"/>
    </row>
    <row r="529" spans="1:8" s="12" customFormat="1" ht="15">
      <c r="A529" s="120" t="s">
        <v>695</v>
      </c>
      <c r="B529" s="22" t="s">
        <v>9</v>
      </c>
      <c r="C529" s="80" t="s">
        <v>577</v>
      </c>
      <c r="D529" s="33">
        <v>529.2</v>
      </c>
      <c r="E529" s="37">
        <v>0</v>
      </c>
      <c r="F529" s="37">
        <v>0</v>
      </c>
      <c r="G529" s="38"/>
      <c r="H529" s="90"/>
    </row>
    <row r="530" spans="1:8" s="12" customFormat="1" ht="62.25">
      <c r="A530" s="120" t="s">
        <v>697</v>
      </c>
      <c r="B530" s="22"/>
      <c r="C530" s="121" t="s">
        <v>698</v>
      </c>
      <c r="D530" s="37">
        <f>D531</f>
        <v>30</v>
      </c>
      <c r="E530" s="37">
        <f>E531</f>
        <v>0</v>
      </c>
      <c r="F530" s="37">
        <f>F531</f>
        <v>0</v>
      </c>
      <c r="G530" s="38"/>
      <c r="H530" s="90"/>
    </row>
    <row r="531" spans="1:8" s="12" customFormat="1" ht="15">
      <c r="A531" s="120" t="s">
        <v>697</v>
      </c>
      <c r="B531" s="28" t="s">
        <v>9</v>
      </c>
      <c r="C531" s="23" t="s">
        <v>577</v>
      </c>
      <c r="D531" s="33">
        <v>30</v>
      </c>
      <c r="E531" s="37">
        <v>0</v>
      </c>
      <c r="F531" s="37">
        <v>0</v>
      </c>
      <c r="G531" s="38"/>
      <c r="H531" s="90"/>
    </row>
    <row r="532" spans="1:8" s="12" customFormat="1" ht="46.5">
      <c r="A532" s="120" t="s">
        <v>699</v>
      </c>
      <c r="B532" s="22"/>
      <c r="C532" s="121" t="s">
        <v>700</v>
      </c>
      <c r="D532" s="37">
        <f>D533</f>
        <v>200</v>
      </c>
      <c r="E532" s="37">
        <f>E533</f>
        <v>0</v>
      </c>
      <c r="F532" s="37">
        <f>F533</f>
        <v>0</v>
      </c>
      <c r="G532" s="38"/>
      <c r="H532" s="90"/>
    </row>
    <row r="533" spans="1:8" s="12" customFormat="1" ht="15">
      <c r="A533" s="120" t="s">
        <v>699</v>
      </c>
      <c r="B533" s="28" t="s">
        <v>9</v>
      </c>
      <c r="C533" s="26" t="s">
        <v>692</v>
      </c>
      <c r="D533" s="33">
        <v>200</v>
      </c>
      <c r="E533" s="37">
        <v>0</v>
      </c>
      <c r="F533" s="37">
        <v>0</v>
      </c>
      <c r="G533" s="38"/>
      <c r="H533" s="90"/>
    </row>
    <row r="534" spans="1:8" s="12" customFormat="1" ht="46.5">
      <c r="A534" s="120" t="s">
        <v>701</v>
      </c>
      <c r="B534" s="22"/>
      <c r="C534" s="121" t="s">
        <v>702</v>
      </c>
      <c r="D534" s="37">
        <f>D535</f>
        <v>203.5</v>
      </c>
      <c r="E534" s="37">
        <f>E535</f>
        <v>0</v>
      </c>
      <c r="F534" s="37">
        <f>F535</f>
        <v>0</v>
      </c>
      <c r="G534" s="38"/>
      <c r="H534" s="90"/>
    </row>
    <row r="535" spans="1:8" s="12" customFormat="1" ht="15">
      <c r="A535" s="120" t="s">
        <v>701</v>
      </c>
      <c r="B535" s="28" t="s">
        <v>9</v>
      </c>
      <c r="C535" s="26" t="s">
        <v>692</v>
      </c>
      <c r="D535" s="33">
        <v>203.5</v>
      </c>
      <c r="E535" s="37">
        <v>0</v>
      </c>
      <c r="F535" s="37">
        <v>0</v>
      </c>
      <c r="G535" s="38"/>
      <c r="H535" s="90"/>
    </row>
    <row r="536" spans="1:8" s="12" customFormat="1" ht="46.5">
      <c r="A536" s="120" t="s">
        <v>703</v>
      </c>
      <c r="B536" s="22"/>
      <c r="C536" s="121" t="s">
        <v>704</v>
      </c>
      <c r="D536" s="37">
        <f>D537</f>
        <v>1345.3</v>
      </c>
      <c r="E536" s="37">
        <f>E537</f>
        <v>0</v>
      </c>
      <c r="F536" s="37">
        <f>F537</f>
        <v>0</v>
      </c>
      <c r="G536" s="38"/>
      <c r="H536" s="90"/>
    </row>
    <row r="537" spans="1:8" s="12" customFormat="1" ht="15">
      <c r="A537" s="120" t="s">
        <v>703</v>
      </c>
      <c r="B537" s="22" t="s">
        <v>9</v>
      </c>
      <c r="C537" s="80" t="s">
        <v>577</v>
      </c>
      <c r="D537" s="33">
        <v>1345.3</v>
      </c>
      <c r="E537" s="37">
        <v>0</v>
      </c>
      <c r="F537" s="37">
        <v>0</v>
      </c>
      <c r="G537" s="38"/>
      <c r="H537" s="90"/>
    </row>
    <row r="538" spans="1:8" s="12" customFormat="1" ht="62.25">
      <c r="A538" s="120" t="s">
        <v>705</v>
      </c>
      <c r="B538" s="22"/>
      <c r="C538" s="121" t="s">
        <v>706</v>
      </c>
      <c r="D538" s="37">
        <f>D539</f>
        <v>50</v>
      </c>
      <c r="E538" s="37">
        <f>E539</f>
        <v>0</v>
      </c>
      <c r="F538" s="37">
        <f>F539</f>
        <v>0</v>
      </c>
      <c r="G538" s="38"/>
      <c r="H538" s="90"/>
    </row>
    <row r="539" spans="1:8" s="12" customFormat="1" ht="15">
      <c r="A539" s="120" t="s">
        <v>705</v>
      </c>
      <c r="B539" s="28" t="s">
        <v>9</v>
      </c>
      <c r="C539" s="23" t="s">
        <v>577</v>
      </c>
      <c r="D539" s="33">
        <v>50</v>
      </c>
      <c r="E539" s="37">
        <v>0</v>
      </c>
      <c r="F539" s="37">
        <v>0</v>
      </c>
      <c r="G539" s="38"/>
      <c r="H539" s="90"/>
    </row>
    <row r="540" spans="1:8" s="12" customFormat="1" ht="46.5">
      <c r="A540" s="120" t="s">
        <v>707</v>
      </c>
      <c r="B540" s="22"/>
      <c r="C540" s="121" t="s">
        <v>708</v>
      </c>
      <c r="D540" s="37">
        <f>D541</f>
        <v>300</v>
      </c>
      <c r="E540" s="37">
        <f>E541</f>
        <v>0</v>
      </c>
      <c r="F540" s="37">
        <f>F541</f>
        <v>0</v>
      </c>
      <c r="G540" s="38"/>
      <c r="H540" s="90"/>
    </row>
    <row r="541" spans="1:8" s="12" customFormat="1" ht="15">
      <c r="A541" s="120" t="s">
        <v>707</v>
      </c>
      <c r="B541" s="28" t="s">
        <v>9</v>
      </c>
      <c r="C541" s="26" t="s">
        <v>692</v>
      </c>
      <c r="D541" s="33">
        <v>300</v>
      </c>
      <c r="E541" s="37">
        <v>0</v>
      </c>
      <c r="F541" s="37">
        <v>0</v>
      </c>
      <c r="G541" s="38"/>
      <c r="H541" s="90"/>
    </row>
    <row r="542" spans="1:8" s="12" customFormat="1" ht="46.5">
      <c r="A542" s="120" t="s">
        <v>709</v>
      </c>
      <c r="B542" s="22"/>
      <c r="C542" s="121" t="s">
        <v>710</v>
      </c>
      <c r="D542" s="37">
        <f>D543</f>
        <v>791.5</v>
      </c>
      <c r="E542" s="37">
        <f>E543</f>
        <v>0</v>
      </c>
      <c r="F542" s="37">
        <f>F543</f>
        <v>0</v>
      </c>
      <c r="G542" s="38"/>
      <c r="H542" s="90"/>
    </row>
    <row r="543" spans="1:8" s="12" customFormat="1" ht="15">
      <c r="A543" s="120" t="s">
        <v>709</v>
      </c>
      <c r="B543" s="28" t="s">
        <v>9</v>
      </c>
      <c r="C543" s="26" t="s">
        <v>692</v>
      </c>
      <c r="D543" s="33">
        <v>791.5</v>
      </c>
      <c r="E543" s="37">
        <v>0</v>
      </c>
      <c r="F543" s="37">
        <v>0</v>
      </c>
      <c r="G543" s="38"/>
      <c r="H543" s="90"/>
    </row>
    <row r="544" spans="1:8" s="12" customFormat="1" ht="46.5">
      <c r="A544" s="120" t="s">
        <v>711</v>
      </c>
      <c r="B544" s="22"/>
      <c r="C544" s="121" t="s">
        <v>712</v>
      </c>
      <c r="D544" s="37">
        <f>D545</f>
        <v>396.3</v>
      </c>
      <c r="E544" s="37">
        <f>E545</f>
        <v>0</v>
      </c>
      <c r="F544" s="37">
        <f>F545</f>
        <v>0</v>
      </c>
      <c r="G544" s="38"/>
      <c r="H544" s="90"/>
    </row>
    <row r="545" spans="1:8" s="12" customFormat="1" ht="15">
      <c r="A545" s="120" t="s">
        <v>711</v>
      </c>
      <c r="B545" s="22" t="s">
        <v>9</v>
      </c>
      <c r="C545" s="80" t="s">
        <v>577</v>
      </c>
      <c r="D545" s="33">
        <v>396.3</v>
      </c>
      <c r="E545" s="37">
        <v>0</v>
      </c>
      <c r="F545" s="37">
        <v>0</v>
      </c>
      <c r="G545" s="38"/>
      <c r="H545" s="90"/>
    </row>
    <row r="546" spans="1:8" s="12" customFormat="1" ht="62.25">
      <c r="A546" s="120" t="s">
        <v>713</v>
      </c>
      <c r="B546" s="22"/>
      <c r="C546" s="121" t="s">
        <v>714</v>
      </c>
      <c r="D546" s="37">
        <f>D547</f>
        <v>30</v>
      </c>
      <c r="E546" s="37">
        <f>E547</f>
        <v>0</v>
      </c>
      <c r="F546" s="37">
        <f>F547</f>
        <v>0</v>
      </c>
      <c r="G546" s="38"/>
      <c r="H546" s="90"/>
    </row>
    <row r="547" spans="1:8" s="12" customFormat="1" ht="15">
      <c r="A547" s="120" t="s">
        <v>713</v>
      </c>
      <c r="B547" s="28" t="s">
        <v>9</v>
      </c>
      <c r="C547" s="23" t="s">
        <v>577</v>
      </c>
      <c r="D547" s="33">
        <v>30</v>
      </c>
      <c r="E547" s="37">
        <v>0</v>
      </c>
      <c r="F547" s="37">
        <v>0</v>
      </c>
      <c r="G547" s="38"/>
      <c r="H547" s="90"/>
    </row>
    <row r="548" spans="1:8" s="12" customFormat="1" ht="46.5">
      <c r="A548" s="120" t="s">
        <v>715</v>
      </c>
      <c r="B548" s="22"/>
      <c r="C548" s="121" t="s">
        <v>716</v>
      </c>
      <c r="D548" s="37">
        <f>D549</f>
        <v>100</v>
      </c>
      <c r="E548" s="37">
        <f>E549</f>
        <v>0</v>
      </c>
      <c r="F548" s="37">
        <f>F549</f>
        <v>0</v>
      </c>
      <c r="G548" s="38"/>
      <c r="H548" s="90"/>
    </row>
    <row r="549" spans="1:8" s="12" customFormat="1" ht="15">
      <c r="A549" s="120" t="s">
        <v>715</v>
      </c>
      <c r="B549" s="28" t="s">
        <v>9</v>
      </c>
      <c r="C549" s="26" t="s">
        <v>692</v>
      </c>
      <c r="D549" s="33">
        <v>100</v>
      </c>
      <c r="E549" s="37">
        <v>0</v>
      </c>
      <c r="F549" s="37">
        <v>0</v>
      </c>
      <c r="G549" s="38"/>
      <c r="H549" s="90"/>
    </row>
    <row r="550" spans="1:8" s="12" customFormat="1" ht="46.5">
      <c r="A550" s="120" t="s">
        <v>717</v>
      </c>
      <c r="B550" s="22"/>
      <c r="C550" s="121" t="s">
        <v>718</v>
      </c>
      <c r="D550" s="37">
        <f>D551</f>
        <v>258.3</v>
      </c>
      <c r="E550" s="37">
        <f>E551</f>
        <v>0</v>
      </c>
      <c r="F550" s="37">
        <f>F551</f>
        <v>0</v>
      </c>
      <c r="G550" s="38"/>
      <c r="H550" s="90"/>
    </row>
    <row r="551" spans="1:8" s="12" customFormat="1" ht="15">
      <c r="A551" s="120" t="s">
        <v>717</v>
      </c>
      <c r="B551" s="28" t="s">
        <v>9</v>
      </c>
      <c r="C551" s="26" t="s">
        <v>692</v>
      </c>
      <c r="D551" s="33">
        <v>258.3</v>
      </c>
      <c r="E551" s="37">
        <v>0</v>
      </c>
      <c r="F551" s="37">
        <v>0</v>
      </c>
      <c r="G551" s="38"/>
      <c r="H551" s="90"/>
    </row>
    <row r="552" spans="1:8" s="12" customFormat="1" ht="46.5">
      <c r="A552" s="120" t="s">
        <v>719</v>
      </c>
      <c r="B552" s="22"/>
      <c r="C552" s="121" t="s">
        <v>720</v>
      </c>
      <c r="D552" s="37">
        <f>D553</f>
        <v>2990.3</v>
      </c>
      <c r="E552" s="37">
        <f>E553</f>
        <v>0</v>
      </c>
      <c r="F552" s="37">
        <f>F553</f>
        <v>0</v>
      </c>
      <c r="G552" s="38"/>
      <c r="H552" s="90"/>
    </row>
    <row r="553" spans="1:8" s="12" customFormat="1" ht="15">
      <c r="A553" s="120" t="s">
        <v>719</v>
      </c>
      <c r="B553" s="22" t="s">
        <v>9</v>
      </c>
      <c r="C553" s="80" t="s">
        <v>577</v>
      </c>
      <c r="D553" s="33">
        <v>2990.3</v>
      </c>
      <c r="E553" s="37">
        <v>0</v>
      </c>
      <c r="F553" s="37">
        <v>0</v>
      </c>
      <c r="G553" s="38"/>
      <c r="H553" s="90"/>
    </row>
    <row r="554" spans="1:8" s="12" customFormat="1" ht="62.25">
      <c r="A554" s="120" t="s">
        <v>721</v>
      </c>
      <c r="B554" s="22"/>
      <c r="C554" s="121" t="s">
        <v>722</v>
      </c>
      <c r="D554" s="37">
        <f>D555</f>
        <v>40</v>
      </c>
      <c r="E554" s="37">
        <f>E555</f>
        <v>0</v>
      </c>
      <c r="F554" s="37">
        <f>F555</f>
        <v>0</v>
      </c>
      <c r="G554" s="38"/>
      <c r="H554" s="90"/>
    </row>
    <row r="555" spans="1:8" s="12" customFormat="1" ht="15">
      <c r="A555" s="120" t="s">
        <v>721</v>
      </c>
      <c r="B555" s="28" t="s">
        <v>9</v>
      </c>
      <c r="C555" s="23" t="s">
        <v>577</v>
      </c>
      <c r="D555" s="33">
        <v>40</v>
      </c>
      <c r="E555" s="37">
        <v>0</v>
      </c>
      <c r="F555" s="37">
        <v>0</v>
      </c>
      <c r="G555" s="38"/>
      <c r="H555" s="90"/>
    </row>
    <row r="556" spans="1:8" s="12" customFormat="1" ht="30.75">
      <c r="A556" s="120" t="s">
        <v>723</v>
      </c>
      <c r="B556" s="22"/>
      <c r="C556" s="121" t="s">
        <v>724</v>
      </c>
      <c r="D556" s="37">
        <f>D557</f>
        <v>600</v>
      </c>
      <c r="E556" s="37">
        <f>E557</f>
        <v>0</v>
      </c>
      <c r="F556" s="37">
        <f>F557</f>
        <v>0</v>
      </c>
      <c r="G556" s="38"/>
      <c r="H556" s="90"/>
    </row>
    <row r="557" spans="1:8" s="12" customFormat="1" ht="15">
      <c r="A557" s="120" t="s">
        <v>723</v>
      </c>
      <c r="B557" s="28" t="s">
        <v>9</v>
      </c>
      <c r="C557" s="26" t="s">
        <v>692</v>
      </c>
      <c r="D557" s="33">
        <v>600</v>
      </c>
      <c r="E557" s="37">
        <v>0</v>
      </c>
      <c r="F557" s="37">
        <v>0</v>
      </c>
      <c r="G557" s="38"/>
      <c r="H557" s="90"/>
    </row>
    <row r="558" spans="1:8" s="12" customFormat="1" ht="46.5">
      <c r="A558" s="120" t="s">
        <v>725</v>
      </c>
      <c r="B558" s="22"/>
      <c r="C558" s="121" t="s">
        <v>726</v>
      </c>
      <c r="D558" s="37">
        <f>D559</f>
        <v>1003</v>
      </c>
      <c r="E558" s="37">
        <f>E559</f>
        <v>0</v>
      </c>
      <c r="F558" s="37">
        <f>F559</f>
        <v>0</v>
      </c>
      <c r="G558" s="38"/>
      <c r="H558" s="90"/>
    </row>
    <row r="559" spans="1:8" s="12" customFormat="1" ht="15">
      <c r="A559" s="120" t="s">
        <v>725</v>
      </c>
      <c r="B559" s="28" t="s">
        <v>9</v>
      </c>
      <c r="C559" s="26" t="s">
        <v>692</v>
      </c>
      <c r="D559" s="33">
        <v>1003</v>
      </c>
      <c r="E559" s="37">
        <v>0</v>
      </c>
      <c r="F559" s="37">
        <v>0</v>
      </c>
      <c r="G559" s="38"/>
      <c r="H559" s="90"/>
    </row>
    <row r="560" spans="1:8" s="12" customFormat="1" ht="46.5">
      <c r="A560" s="120" t="s">
        <v>727</v>
      </c>
      <c r="B560" s="22"/>
      <c r="C560" s="121" t="s">
        <v>728</v>
      </c>
      <c r="D560" s="37">
        <f>D561</f>
        <v>1456.3</v>
      </c>
      <c r="E560" s="37">
        <f>E561</f>
        <v>0</v>
      </c>
      <c r="F560" s="37">
        <f>F561</f>
        <v>0</v>
      </c>
      <c r="G560" s="38"/>
      <c r="H560" s="90"/>
    </row>
    <row r="561" spans="1:8" s="12" customFormat="1" ht="15">
      <c r="A561" s="120" t="s">
        <v>727</v>
      </c>
      <c r="B561" s="22" t="s">
        <v>9</v>
      </c>
      <c r="C561" s="80" t="s">
        <v>577</v>
      </c>
      <c r="D561" s="33">
        <v>1456.3</v>
      </c>
      <c r="E561" s="37">
        <v>0</v>
      </c>
      <c r="F561" s="37">
        <v>0</v>
      </c>
      <c r="G561" s="38"/>
      <c r="H561" s="90"/>
    </row>
    <row r="562" spans="1:8" s="12" customFormat="1" ht="62.25">
      <c r="A562" s="120" t="s">
        <v>729</v>
      </c>
      <c r="B562" s="22"/>
      <c r="C562" s="121" t="s">
        <v>730</v>
      </c>
      <c r="D562" s="37">
        <f>D563</f>
        <v>50</v>
      </c>
      <c r="E562" s="37">
        <f>E563</f>
        <v>0</v>
      </c>
      <c r="F562" s="37">
        <f>F563</f>
        <v>0</v>
      </c>
      <c r="G562" s="38"/>
      <c r="H562" s="90"/>
    </row>
    <row r="563" spans="1:8" s="12" customFormat="1" ht="15">
      <c r="A563" s="120" t="s">
        <v>729</v>
      </c>
      <c r="B563" s="28" t="s">
        <v>9</v>
      </c>
      <c r="C563" s="23" t="s">
        <v>577</v>
      </c>
      <c r="D563" s="33">
        <v>50</v>
      </c>
      <c r="E563" s="37">
        <v>0</v>
      </c>
      <c r="F563" s="37">
        <v>0</v>
      </c>
      <c r="G563" s="38"/>
      <c r="H563" s="90"/>
    </row>
    <row r="564" spans="1:8" s="12" customFormat="1" ht="46.5">
      <c r="A564" s="120" t="s">
        <v>731</v>
      </c>
      <c r="B564" s="22"/>
      <c r="C564" s="121" t="s">
        <v>732</v>
      </c>
      <c r="D564" s="37">
        <f>D565</f>
        <v>300</v>
      </c>
      <c r="E564" s="37">
        <f>E565</f>
        <v>0</v>
      </c>
      <c r="F564" s="37">
        <f>F565</f>
        <v>0</v>
      </c>
      <c r="G564" s="38"/>
      <c r="H564" s="90"/>
    </row>
    <row r="565" spans="1:8" s="12" customFormat="1" ht="15">
      <c r="A565" s="120" t="s">
        <v>731</v>
      </c>
      <c r="B565" s="28" t="s">
        <v>9</v>
      </c>
      <c r="C565" s="26" t="s">
        <v>692</v>
      </c>
      <c r="D565" s="33">
        <v>300</v>
      </c>
      <c r="E565" s="37">
        <v>0</v>
      </c>
      <c r="F565" s="37">
        <v>0</v>
      </c>
      <c r="G565" s="38"/>
      <c r="H565" s="90"/>
    </row>
    <row r="566" spans="1:8" s="12" customFormat="1" ht="46.5">
      <c r="A566" s="120" t="s">
        <v>733</v>
      </c>
      <c r="B566" s="22"/>
      <c r="C566" s="121" t="s">
        <v>734</v>
      </c>
      <c r="D566" s="37">
        <f>D567</f>
        <v>789.6</v>
      </c>
      <c r="E566" s="37">
        <f>E567</f>
        <v>0</v>
      </c>
      <c r="F566" s="37">
        <f>F567</f>
        <v>0</v>
      </c>
      <c r="G566" s="38"/>
      <c r="H566" s="90"/>
    </row>
    <row r="567" spans="1:8" s="12" customFormat="1" ht="15">
      <c r="A567" s="120" t="s">
        <v>733</v>
      </c>
      <c r="B567" s="28" t="s">
        <v>9</v>
      </c>
      <c r="C567" s="26" t="s">
        <v>692</v>
      </c>
      <c r="D567" s="33">
        <v>789.6</v>
      </c>
      <c r="E567" s="37">
        <v>0</v>
      </c>
      <c r="F567" s="37">
        <v>0</v>
      </c>
      <c r="G567" s="38"/>
      <c r="H567" s="90"/>
    </row>
    <row r="568" spans="1:8" s="12" customFormat="1" ht="46.5">
      <c r="A568" s="120" t="s">
        <v>735</v>
      </c>
      <c r="B568" s="22"/>
      <c r="C568" s="121" t="s">
        <v>736</v>
      </c>
      <c r="D568" s="37">
        <f>D569</f>
        <v>1903.2</v>
      </c>
      <c r="E568" s="37">
        <f>E569</f>
        <v>0</v>
      </c>
      <c r="F568" s="37">
        <f>F569</f>
        <v>0</v>
      </c>
      <c r="G568" s="38"/>
      <c r="H568" s="90"/>
    </row>
    <row r="569" spans="1:8" s="12" customFormat="1" ht="15">
      <c r="A569" s="120" t="s">
        <v>735</v>
      </c>
      <c r="B569" s="22" t="s">
        <v>9</v>
      </c>
      <c r="C569" s="80" t="s">
        <v>577</v>
      </c>
      <c r="D569" s="33">
        <v>1903.2</v>
      </c>
      <c r="E569" s="37">
        <v>0</v>
      </c>
      <c r="F569" s="37">
        <v>0</v>
      </c>
      <c r="G569" s="38"/>
      <c r="H569" s="90"/>
    </row>
    <row r="570" spans="1:8" s="12" customFormat="1" ht="30.75">
      <c r="A570" s="120" t="s">
        <v>737</v>
      </c>
      <c r="B570" s="22"/>
      <c r="C570" s="121" t="s">
        <v>738</v>
      </c>
      <c r="D570" s="37">
        <f>D571</f>
        <v>496.6</v>
      </c>
      <c r="E570" s="37">
        <f>E571</f>
        <v>0</v>
      </c>
      <c r="F570" s="37">
        <f>F571</f>
        <v>0</v>
      </c>
      <c r="G570" s="38"/>
      <c r="H570" s="90"/>
    </row>
    <row r="571" spans="1:8" s="12" customFormat="1" ht="15">
      <c r="A571" s="120" t="s">
        <v>737</v>
      </c>
      <c r="B571" s="28" t="s">
        <v>9</v>
      </c>
      <c r="C571" s="26" t="s">
        <v>692</v>
      </c>
      <c r="D571" s="33">
        <v>496.6</v>
      </c>
      <c r="E571" s="37">
        <v>0</v>
      </c>
      <c r="F571" s="37">
        <v>0</v>
      </c>
      <c r="G571" s="38"/>
      <c r="H571" s="90"/>
    </row>
    <row r="572" spans="1:8" s="12" customFormat="1" ht="46.5">
      <c r="A572" s="120" t="s">
        <v>739</v>
      </c>
      <c r="B572" s="22"/>
      <c r="C572" s="121" t="s">
        <v>740</v>
      </c>
      <c r="D572" s="37">
        <f>D573</f>
        <v>319.1</v>
      </c>
      <c r="E572" s="37">
        <f>E573</f>
        <v>0</v>
      </c>
      <c r="F572" s="37">
        <f>F573</f>
        <v>0</v>
      </c>
      <c r="G572" s="38"/>
      <c r="H572" s="90"/>
    </row>
    <row r="573" spans="1:8" s="12" customFormat="1" ht="15">
      <c r="A573" s="120" t="s">
        <v>739</v>
      </c>
      <c r="B573" s="28" t="s">
        <v>9</v>
      </c>
      <c r="C573" s="26" t="s">
        <v>692</v>
      </c>
      <c r="D573" s="33">
        <v>319.1</v>
      </c>
      <c r="E573" s="37">
        <v>0</v>
      </c>
      <c r="F573" s="37">
        <v>0</v>
      </c>
      <c r="G573" s="38"/>
      <c r="H573" s="90"/>
    </row>
    <row r="574" spans="1:8" s="12" customFormat="1" ht="46.5">
      <c r="A574" s="120" t="s">
        <v>741</v>
      </c>
      <c r="B574" s="22"/>
      <c r="C574" s="121" t="s">
        <v>742</v>
      </c>
      <c r="D574" s="37">
        <f>D575</f>
        <v>2499.2</v>
      </c>
      <c r="E574" s="37">
        <f>E575</f>
        <v>0</v>
      </c>
      <c r="F574" s="37">
        <f>F575</f>
        <v>0</v>
      </c>
      <c r="G574" s="38"/>
      <c r="H574" s="90"/>
    </row>
    <row r="575" spans="1:8" s="12" customFormat="1" ht="15">
      <c r="A575" s="120" t="s">
        <v>741</v>
      </c>
      <c r="B575" s="22" t="s">
        <v>9</v>
      </c>
      <c r="C575" s="80" t="s">
        <v>577</v>
      </c>
      <c r="D575" s="33">
        <v>2499.2</v>
      </c>
      <c r="E575" s="37">
        <v>0</v>
      </c>
      <c r="F575" s="37">
        <v>0</v>
      </c>
      <c r="G575" s="38"/>
      <c r="H575" s="90"/>
    </row>
    <row r="576" spans="1:8" s="12" customFormat="1" ht="46.5">
      <c r="A576" s="120" t="s">
        <v>743</v>
      </c>
      <c r="B576" s="22"/>
      <c r="C576" s="121" t="s">
        <v>744</v>
      </c>
      <c r="D576" s="37">
        <f>D577</f>
        <v>668.4</v>
      </c>
      <c r="E576" s="37">
        <f>E577</f>
        <v>0</v>
      </c>
      <c r="F576" s="37">
        <f>F577</f>
        <v>0</v>
      </c>
      <c r="G576" s="38"/>
      <c r="H576" s="90"/>
    </row>
    <row r="577" spans="1:8" s="12" customFormat="1" ht="15">
      <c r="A577" s="120" t="s">
        <v>743</v>
      </c>
      <c r="B577" s="28" t="s">
        <v>9</v>
      </c>
      <c r="C577" s="26" t="s">
        <v>692</v>
      </c>
      <c r="D577" s="33">
        <v>668.4</v>
      </c>
      <c r="E577" s="37">
        <v>0</v>
      </c>
      <c r="F577" s="37">
        <v>0</v>
      </c>
      <c r="G577" s="38"/>
      <c r="H577" s="90"/>
    </row>
    <row r="578" spans="1:8" s="12" customFormat="1" ht="46.5">
      <c r="A578" s="120" t="s">
        <v>745</v>
      </c>
      <c r="B578" s="22"/>
      <c r="C578" s="121" t="s">
        <v>746</v>
      </c>
      <c r="D578" s="37">
        <f>D579</f>
        <v>402.8</v>
      </c>
      <c r="E578" s="37">
        <f>E579</f>
        <v>0</v>
      </c>
      <c r="F578" s="37">
        <f>F579</f>
        <v>0</v>
      </c>
      <c r="G578" s="38"/>
      <c r="H578" s="90"/>
    </row>
    <row r="579" spans="1:8" s="12" customFormat="1" ht="15">
      <c r="A579" s="120" t="s">
        <v>745</v>
      </c>
      <c r="B579" s="28" t="s">
        <v>9</v>
      </c>
      <c r="C579" s="26" t="s">
        <v>692</v>
      </c>
      <c r="D579" s="33">
        <v>402.8</v>
      </c>
      <c r="E579" s="37">
        <v>0</v>
      </c>
      <c r="F579" s="37">
        <v>0</v>
      </c>
      <c r="G579" s="38"/>
      <c r="H579" s="90"/>
    </row>
    <row r="580" spans="1:8" s="12" customFormat="1" ht="46.5">
      <c r="A580" s="120" t="s">
        <v>747</v>
      </c>
      <c r="B580" s="22"/>
      <c r="C580" s="121" t="s">
        <v>748</v>
      </c>
      <c r="D580" s="37">
        <f>D581</f>
        <v>2863.6</v>
      </c>
      <c r="E580" s="37">
        <f>E581</f>
        <v>0</v>
      </c>
      <c r="F580" s="37">
        <f>F581</f>
        <v>0</v>
      </c>
      <c r="G580" s="38"/>
      <c r="H580" s="90"/>
    </row>
    <row r="581" spans="1:8" s="12" customFormat="1" ht="15">
      <c r="A581" s="120" t="s">
        <v>747</v>
      </c>
      <c r="B581" s="22" t="s">
        <v>9</v>
      </c>
      <c r="C581" s="80" t="s">
        <v>577</v>
      </c>
      <c r="D581" s="33">
        <v>2863.6</v>
      </c>
      <c r="E581" s="37">
        <v>0</v>
      </c>
      <c r="F581" s="37">
        <v>0</v>
      </c>
      <c r="G581" s="38"/>
      <c r="H581" s="90"/>
    </row>
    <row r="582" spans="1:8" s="12" customFormat="1" ht="78">
      <c r="A582" s="120" t="s">
        <v>749</v>
      </c>
      <c r="B582" s="22"/>
      <c r="C582" s="121" t="s">
        <v>750</v>
      </c>
      <c r="D582" s="37">
        <f>D583</f>
        <v>30</v>
      </c>
      <c r="E582" s="37">
        <f>E583</f>
        <v>0</v>
      </c>
      <c r="F582" s="37">
        <f>F583</f>
        <v>0</v>
      </c>
      <c r="G582" s="38"/>
      <c r="H582" s="90"/>
    </row>
    <row r="583" spans="1:8" s="12" customFormat="1" ht="15">
      <c r="A583" s="120" t="s">
        <v>749</v>
      </c>
      <c r="B583" s="28" t="s">
        <v>9</v>
      </c>
      <c r="C583" s="23" t="s">
        <v>577</v>
      </c>
      <c r="D583" s="33">
        <v>30</v>
      </c>
      <c r="E583" s="37">
        <v>0</v>
      </c>
      <c r="F583" s="37">
        <v>0</v>
      </c>
      <c r="G583" s="38"/>
      <c r="H583" s="90"/>
    </row>
    <row r="584" spans="1:8" s="12" customFormat="1" ht="46.5">
      <c r="A584" s="120" t="s">
        <v>751</v>
      </c>
      <c r="B584" s="22"/>
      <c r="C584" s="121" t="s">
        <v>752</v>
      </c>
      <c r="D584" s="37">
        <f>D585</f>
        <v>538.4</v>
      </c>
      <c r="E584" s="37">
        <f>E585</f>
        <v>0</v>
      </c>
      <c r="F584" s="37">
        <f>F585</f>
        <v>0</v>
      </c>
      <c r="G584" s="38"/>
      <c r="H584" s="90"/>
    </row>
    <row r="585" spans="1:8" s="12" customFormat="1" ht="15">
      <c r="A585" s="120" t="s">
        <v>751</v>
      </c>
      <c r="B585" s="28" t="s">
        <v>9</v>
      </c>
      <c r="C585" s="26" t="s">
        <v>692</v>
      </c>
      <c r="D585" s="33">
        <v>538.4</v>
      </c>
      <c r="E585" s="37">
        <v>0</v>
      </c>
      <c r="F585" s="37">
        <v>0</v>
      </c>
      <c r="G585" s="38"/>
      <c r="H585" s="90"/>
    </row>
    <row r="586" spans="1:8" s="12" customFormat="1" ht="46.5">
      <c r="A586" s="120" t="s">
        <v>753</v>
      </c>
      <c r="B586" s="22"/>
      <c r="C586" s="121" t="s">
        <v>754</v>
      </c>
      <c r="D586" s="37">
        <f>D587</f>
        <v>658.9</v>
      </c>
      <c r="E586" s="37">
        <f>E587</f>
        <v>0</v>
      </c>
      <c r="F586" s="37">
        <f>F587</f>
        <v>0</v>
      </c>
      <c r="G586" s="38"/>
      <c r="H586" s="90"/>
    </row>
    <row r="587" spans="1:8" s="12" customFormat="1" ht="15">
      <c r="A587" s="120" t="s">
        <v>753</v>
      </c>
      <c r="B587" s="28" t="s">
        <v>9</v>
      </c>
      <c r="C587" s="26" t="s">
        <v>692</v>
      </c>
      <c r="D587" s="33">
        <v>658.9</v>
      </c>
      <c r="E587" s="37">
        <v>0</v>
      </c>
      <c r="F587" s="37">
        <v>0</v>
      </c>
      <c r="G587" s="38"/>
      <c r="H587" s="90"/>
    </row>
    <row r="588" spans="1:8" s="12" customFormat="1" ht="46.5">
      <c r="A588" s="120" t="s">
        <v>755</v>
      </c>
      <c r="B588" s="22"/>
      <c r="C588" s="121" t="s">
        <v>756</v>
      </c>
      <c r="D588" s="37">
        <f>D589</f>
        <v>2263</v>
      </c>
      <c r="E588" s="37">
        <f>E589</f>
        <v>0</v>
      </c>
      <c r="F588" s="37">
        <f>F589</f>
        <v>0</v>
      </c>
      <c r="G588" s="38"/>
      <c r="H588" s="90"/>
    </row>
    <row r="589" spans="1:8" s="12" customFormat="1" ht="15">
      <c r="A589" s="120" t="s">
        <v>755</v>
      </c>
      <c r="B589" s="22" t="s">
        <v>9</v>
      </c>
      <c r="C589" s="80" t="s">
        <v>577</v>
      </c>
      <c r="D589" s="33">
        <v>2263</v>
      </c>
      <c r="E589" s="37">
        <v>0</v>
      </c>
      <c r="F589" s="37">
        <v>0</v>
      </c>
      <c r="G589" s="38"/>
      <c r="H589" s="90"/>
    </row>
    <row r="590" spans="1:8" s="12" customFormat="1" ht="78">
      <c r="A590" s="120" t="s">
        <v>757</v>
      </c>
      <c r="B590" s="22"/>
      <c r="C590" s="121" t="s">
        <v>758</v>
      </c>
      <c r="D590" s="37">
        <f>D591</f>
        <v>30</v>
      </c>
      <c r="E590" s="37">
        <f>E591</f>
        <v>0</v>
      </c>
      <c r="F590" s="37">
        <f>F591</f>
        <v>0</v>
      </c>
      <c r="G590" s="38"/>
      <c r="H590" s="90"/>
    </row>
    <row r="591" spans="1:8" s="12" customFormat="1" ht="15">
      <c r="A591" s="120" t="s">
        <v>757</v>
      </c>
      <c r="B591" s="28" t="s">
        <v>9</v>
      </c>
      <c r="C591" s="23" t="s">
        <v>577</v>
      </c>
      <c r="D591" s="33">
        <v>30</v>
      </c>
      <c r="E591" s="37">
        <v>0</v>
      </c>
      <c r="F591" s="37">
        <v>0</v>
      </c>
      <c r="G591" s="38"/>
      <c r="H591" s="90"/>
    </row>
    <row r="592" spans="1:8" s="12" customFormat="1" ht="46.5">
      <c r="A592" s="120" t="s">
        <v>759</v>
      </c>
      <c r="B592" s="22"/>
      <c r="C592" s="121" t="s">
        <v>760</v>
      </c>
      <c r="D592" s="37">
        <f>D593</f>
        <v>254</v>
      </c>
      <c r="E592" s="37">
        <f>E593</f>
        <v>0</v>
      </c>
      <c r="F592" s="37">
        <f>F593</f>
        <v>0</v>
      </c>
      <c r="G592" s="38"/>
      <c r="H592" s="90"/>
    </row>
    <row r="593" spans="1:8" s="12" customFormat="1" ht="15">
      <c r="A593" s="120" t="s">
        <v>759</v>
      </c>
      <c r="B593" s="28" t="s">
        <v>9</v>
      </c>
      <c r="C593" s="26" t="s">
        <v>692</v>
      </c>
      <c r="D593" s="33">
        <v>254</v>
      </c>
      <c r="E593" s="37">
        <v>0</v>
      </c>
      <c r="F593" s="37">
        <v>0</v>
      </c>
      <c r="G593" s="38"/>
      <c r="H593" s="90"/>
    </row>
    <row r="594" spans="1:8" s="12" customFormat="1" ht="46.5">
      <c r="A594" s="120" t="s">
        <v>761</v>
      </c>
      <c r="B594" s="22"/>
      <c r="C594" s="121" t="s">
        <v>762</v>
      </c>
      <c r="D594" s="37">
        <f>D595</f>
        <v>685.9</v>
      </c>
      <c r="E594" s="37">
        <f>E595</f>
        <v>0</v>
      </c>
      <c r="F594" s="37">
        <f>F595</f>
        <v>0</v>
      </c>
      <c r="G594" s="38"/>
      <c r="H594" s="90"/>
    </row>
    <row r="595" spans="1:8" s="12" customFormat="1" ht="15">
      <c r="A595" s="120" t="s">
        <v>761</v>
      </c>
      <c r="B595" s="28" t="s">
        <v>9</v>
      </c>
      <c r="C595" s="26" t="s">
        <v>692</v>
      </c>
      <c r="D595" s="33">
        <v>685.9</v>
      </c>
      <c r="E595" s="37">
        <v>0</v>
      </c>
      <c r="F595" s="37">
        <v>0</v>
      </c>
      <c r="G595" s="38"/>
      <c r="H595" s="90"/>
    </row>
    <row r="596" spans="1:8" s="12" customFormat="1" ht="46.5">
      <c r="A596" s="120" t="s">
        <v>763</v>
      </c>
      <c r="B596" s="22"/>
      <c r="C596" s="121" t="s">
        <v>764</v>
      </c>
      <c r="D596" s="37">
        <f>D597</f>
        <v>3000</v>
      </c>
      <c r="E596" s="37">
        <f>E597</f>
        <v>0</v>
      </c>
      <c r="F596" s="37">
        <f>F597</f>
        <v>0</v>
      </c>
      <c r="G596" s="38"/>
      <c r="H596" s="90"/>
    </row>
    <row r="597" spans="1:8" s="12" customFormat="1" ht="15">
      <c r="A597" s="120" t="s">
        <v>763</v>
      </c>
      <c r="B597" s="22" t="s">
        <v>9</v>
      </c>
      <c r="C597" s="80" t="s">
        <v>577</v>
      </c>
      <c r="D597" s="33">
        <v>3000</v>
      </c>
      <c r="E597" s="37">
        <v>0</v>
      </c>
      <c r="F597" s="37">
        <v>0</v>
      </c>
      <c r="G597" s="38"/>
      <c r="H597" s="90"/>
    </row>
    <row r="598" spans="1:8" s="12" customFormat="1" ht="62.25">
      <c r="A598" s="120" t="s">
        <v>765</v>
      </c>
      <c r="B598" s="22"/>
      <c r="C598" s="121" t="s">
        <v>766</v>
      </c>
      <c r="D598" s="37">
        <f>D599</f>
        <v>40</v>
      </c>
      <c r="E598" s="37">
        <f>E599</f>
        <v>0</v>
      </c>
      <c r="F598" s="37">
        <f>F599</f>
        <v>0</v>
      </c>
      <c r="G598" s="38"/>
      <c r="H598" s="90"/>
    </row>
    <row r="599" spans="1:8" s="12" customFormat="1" ht="15">
      <c r="A599" s="120" t="s">
        <v>765</v>
      </c>
      <c r="B599" s="28" t="s">
        <v>9</v>
      </c>
      <c r="C599" s="23" t="s">
        <v>577</v>
      </c>
      <c r="D599" s="33">
        <v>40</v>
      </c>
      <c r="E599" s="37">
        <v>0</v>
      </c>
      <c r="F599" s="37">
        <v>0</v>
      </c>
      <c r="G599" s="38"/>
      <c r="H599" s="90"/>
    </row>
    <row r="600" spans="1:8" s="12" customFormat="1" ht="46.5">
      <c r="A600" s="120" t="s">
        <v>767</v>
      </c>
      <c r="B600" s="22"/>
      <c r="C600" s="121" t="s">
        <v>768</v>
      </c>
      <c r="D600" s="37">
        <f>D601</f>
        <v>913.9</v>
      </c>
      <c r="E600" s="37">
        <f>E601</f>
        <v>0</v>
      </c>
      <c r="F600" s="37">
        <f>F601</f>
        <v>0</v>
      </c>
      <c r="G600" s="38"/>
      <c r="H600" s="90"/>
    </row>
    <row r="601" spans="1:8" s="12" customFormat="1" ht="15">
      <c r="A601" s="120" t="s">
        <v>767</v>
      </c>
      <c r="B601" s="28" t="s">
        <v>9</v>
      </c>
      <c r="C601" s="26" t="s">
        <v>692</v>
      </c>
      <c r="D601" s="33">
        <v>913.9</v>
      </c>
      <c r="E601" s="37">
        <v>0</v>
      </c>
      <c r="F601" s="37">
        <v>0</v>
      </c>
      <c r="G601" s="38"/>
      <c r="H601" s="90"/>
    </row>
    <row r="602" spans="1:8" s="12" customFormat="1" ht="46.5">
      <c r="A602" s="120" t="s">
        <v>769</v>
      </c>
      <c r="B602" s="22"/>
      <c r="C602" s="121" t="s">
        <v>770</v>
      </c>
      <c r="D602" s="37">
        <f>D603</f>
        <v>1100.8</v>
      </c>
      <c r="E602" s="37">
        <f>E603</f>
        <v>0</v>
      </c>
      <c r="F602" s="37">
        <f>F603</f>
        <v>0</v>
      </c>
      <c r="G602" s="38"/>
      <c r="H602" s="90"/>
    </row>
    <row r="603" spans="1:8" s="12" customFormat="1" ht="15">
      <c r="A603" s="120" t="s">
        <v>769</v>
      </c>
      <c r="B603" s="28" t="s">
        <v>9</v>
      </c>
      <c r="C603" s="26" t="s">
        <v>692</v>
      </c>
      <c r="D603" s="33">
        <v>1100.8</v>
      </c>
      <c r="E603" s="37">
        <v>0</v>
      </c>
      <c r="F603" s="37">
        <v>0</v>
      </c>
      <c r="G603" s="38"/>
      <c r="H603" s="90"/>
    </row>
    <row r="604" spans="1:8" s="12" customFormat="1" ht="30.75">
      <c r="A604" s="120" t="s">
        <v>771</v>
      </c>
      <c r="B604" s="22"/>
      <c r="C604" s="121" t="s">
        <v>772</v>
      </c>
      <c r="D604" s="37">
        <f>D605</f>
        <v>2467.3</v>
      </c>
      <c r="E604" s="37">
        <f>E605</f>
        <v>0</v>
      </c>
      <c r="F604" s="37">
        <f>F605</f>
        <v>0</v>
      </c>
      <c r="G604" s="38"/>
      <c r="H604" s="90"/>
    </row>
    <row r="605" spans="1:8" s="12" customFormat="1" ht="15">
      <c r="A605" s="120" t="s">
        <v>771</v>
      </c>
      <c r="B605" s="22" t="s">
        <v>9</v>
      </c>
      <c r="C605" s="80" t="s">
        <v>577</v>
      </c>
      <c r="D605" s="33">
        <v>2467.3</v>
      </c>
      <c r="E605" s="37">
        <v>0</v>
      </c>
      <c r="F605" s="37">
        <v>0</v>
      </c>
      <c r="G605" s="38"/>
      <c r="H605" s="90"/>
    </row>
    <row r="606" spans="1:8" s="12" customFormat="1" ht="62.25">
      <c r="A606" s="120" t="s">
        <v>773</v>
      </c>
      <c r="B606" s="22"/>
      <c r="C606" s="121" t="s">
        <v>774</v>
      </c>
      <c r="D606" s="37">
        <f>D607</f>
        <v>30</v>
      </c>
      <c r="E606" s="37">
        <f>E607</f>
        <v>0</v>
      </c>
      <c r="F606" s="37">
        <f>F607</f>
        <v>0</v>
      </c>
      <c r="G606" s="38"/>
      <c r="H606" s="90"/>
    </row>
    <row r="607" spans="1:8" s="12" customFormat="1" ht="15">
      <c r="A607" s="120" t="s">
        <v>773</v>
      </c>
      <c r="B607" s="28" t="s">
        <v>9</v>
      </c>
      <c r="C607" s="23" t="s">
        <v>577</v>
      </c>
      <c r="D607" s="33">
        <v>30</v>
      </c>
      <c r="E607" s="37">
        <v>0</v>
      </c>
      <c r="F607" s="37">
        <v>0</v>
      </c>
      <c r="G607" s="38"/>
      <c r="H607" s="90"/>
    </row>
    <row r="608" spans="1:8" s="12" customFormat="1" ht="30.75">
      <c r="A608" s="120" t="s">
        <v>775</v>
      </c>
      <c r="B608" s="22"/>
      <c r="C608" s="121" t="s">
        <v>776</v>
      </c>
      <c r="D608" s="37">
        <f>D609</f>
        <v>615.8</v>
      </c>
      <c r="E608" s="37">
        <f>E609</f>
        <v>0</v>
      </c>
      <c r="F608" s="37">
        <f>F609</f>
        <v>0</v>
      </c>
      <c r="G608" s="38"/>
      <c r="H608" s="90"/>
    </row>
    <row r="609" spans="1:8" s="12" customFormat="1" ht="15">
      <c r="A609" s="120" t="s">
        <v>775</v>
      </c>
      <c r="B609" s="28" t="s">
        <v>9</v>
      </c>
      <c r="C609" s="26" t="s">
        <v>692</v>
      </c>
      <c r="D609" s="33">
        <v>615.8</v>
      </c>
      <c r="E609" s="37">
        <v>0</v>
      </c>
      <c r="F609" s="37">
        <v>0</v>
      </c>
      <c r="G609" s="38"/>
      <c r="H609" s="90"/>
    </row>
    <row r="610" spans="1:8" s="12" customFormat="1" ht="30.75">
      <c r="A610" s="120" t="s">
        <v>777</v>
      </c>
      <c r="B610" s="22"/>
      <c r="C610" s="121" t="s">
        <v>778</v>
      </c>
      <c r="D610" s="37">
        <f>D611</f>
        <v>411.8</v>
      </c>
      <c r="E610" s="37">
        <f>E611</f>
        <v>0</v>
      </c>
      <c r="F610" s="37">
        <f>F611</f>
        <v>0</v>
      </c>
      <c r="G610" s="38"/>
      <c r="H610" s="90"/>
    </row>
    <row r="611" spans="1:8" s="12" customFormat="1" ht="15">
      <c r="A611" s="120" t="s">
        <v>777</v>
      </c>
      <c r="B611" s="28" t="s">
        <v>9</v>
      </c>
      <c r="C611" s="26" t="s">
        <v>692</v>
      </c>
      <c r="D611" s="33">
        <v>411.8</v>
      </c>
      <c r="E611" s="37">
        <v>0</v>
      </c>
      <c r="F611" s="37">
        <v>0</v>
      </c>
      <c r="G611" s="38"/>
      <c r="H611" s="90"/>
    </row>
    <row r="612" spans="1:8" s="12" customFormat="1" ht="46.5">
      <c r="A612" s="120" t="s">
        <v>779</v>
      </c>
      <c r="B612" s="22"/>
      <c r="C612" s="121" t="s">
        <v>780</v>
      </c>
      <c r="D612" s="37">
        <f>D613</f>
        <v>557.8</v>
      </c>
      <c r="E612" s="37">
        <f>E613</f>
        <v>0</v>
      </c>
      <c r="F612" s="37">
        <f>F613</f>
        <v>0</v>
      </c>
      <c r="G612" s="38"/>
      <c r="H612" s="90"/>
    </row>
    <row r="613" spans="1:8" s="12" customFormat="1" ht="15">
      <c r="A613" s="120" t="s">
        <v>779</v>
      </c>
      <c r="B613" s="22" t="s">
        <v>9</v>
      </c>
      <c r="C613" s="80" t="s">
        <v>577</v>
      </c>
      <c r="D613" s="33">
        <v>557.8</v>
      </c>
      <c r="E613" s="37">
        <v>0</v>
      </c>
      <c r="F613" s="37">
        <v>0</v>
      </c>
      <c r="G613" s="38"/>
      <c r="H613" s="90"/>
    </row>
    <row r="614" spans="1:8" s="12" customFormat="1" ht="62.25">
      <c r="A614" s="120" t="s">
        <v>781</v>
      </c>
      <c r="B614" s="22"/>
      <c r="C614" s="121" t="s">
        <v>782</v>
      </c>
      <c r="D614" s="37">
        <f>D615</f>
        <v>20</v>
      </c>
      <c r="E614" s="37">
        <f>E615</f>
        <v>0</v>
      </c>
      <c r="F614" s="37">
        <f>F615</f>
        <v>0</v>
      </c>
      <c r="G614" s="38"/>
      <c r="H614" s="90"/>
    </row>
    <row r="615" spans="1:8" s="12" customFormat="1" ht="15">
      <c r="A615" s="120" t="s">
        <v>781</v>
      </c>
      <c r="B615" s="28" t="s">
        <v>9</v>
      </c>
      <c r="C615" s="23" t="s">
        <v>577</v>
      </c>
      <c r="D615" s="33">
        <v>20</v>
      </c>
      <c r="E615" s="37">
        <v>0</v>
      </c>
      <c r="F615" s="37">
        <v>0</v>
      </c>
      <c r="G615" s="38"/>
      <c r="H615" s="90"/>
    </row>
    <row r="616" spans="1:8" s="12" customFormat="1" ht="30.75">
      <c r="A616" s="120" t="s">
        <v>783</v>
      </c>
      <c r="B616" s="22"/>
      <c r="C616" s="121" t="s">
        <v>784</v>
      </c>
      <c r="D616" s="37">
        <f>D617</f>
        <v>31.9</v>
      </c>
      <c r="E616" s="37">
        <f>E617</f>
        <v>0</v>
      </c>
      <c r="F616" s="37">
        <f>F617</f>
        <v>0</v>
      </c>
      <c r="G616" s="38"/>
      <c r="H616" s="90"/>
    </row>
    <row r="617" spans="1:8" s="12" customFormat="1" ht="15">
      <c r="A617" s="120" t="s">
        <v>783</v>
      </c>
      <c r="B617" s="28" t="s">
        <v>9</v>
      </c>
      <c r="C617" s="26" t="s">
        <v>692</v>
      </c>
      <c r="D617" s="33">
        <v>31.9</v>
      </c>
      <c r="E617" s="37">
        <v>0</v>
      </c>
      <c r="F617" s="37">
        <v>0</v>
      </c>
      <c r="G617" s="38"/>
      <c r="H617" s="90"/>
    </row>
    <row r="618" spans="1:8" s="12" customFormat="1" ht="46.5">
      <c r="A618" s="120" t="s">
        <v>785</v>
      </c>
      <c r="B618" s="22"/>
      <c r="C618" s="121" t="s">
        <v>786</v>
      </c>
      <c r="D618" s="37">
        <f>D619</f>
        <v>187.3</v>
      </c>
      <c r="E618" s="37">
        <f>E619</f>
        <v>0</v>
      </c>
      <c r="F618" s="37">
        <f>F619</f>
        <v>0</v>
      </c>
      <c r="G618" s="38"/>
      <c r="H618" s="90"/>
    </row>
    <row r="619" spans="1:8" s="12" customFormat="1" ht="15">
      <c r="A619" s="120" t="s">
        <v>785</v>
      </c>
      <c r="B619" s="28" t="s">
        <v>9</v>
      </c>
      <c r="C619" s="26" t="s">
        <v>692</v>
      </c>
      <c r="D619" s="33">
        <v>187.3</v>
      </c>
      <c r="E619" s="37">
        <v>0</v>
      </c>
      <c r="F619" s="37">
        <v>0</v>
      </c>
      <c r="G619" s="38"/>
      <c r="H619" s="90"/>
    </row>
    <row r="620" spans="1:8" s="12" customFormat="1" ht="30.75">
      <c r="A620" s="100" t="s">
        <v>180</v>
      </c>
      <c r="B620" s="22"/>
      <c r="C620" s="23" t="s">
        <v>181</v>
      </c>
      <c r="D620" s="37">
        <f>D623+D627+D621</f>
        <v>78000</v>
      </c>
      <c r="E620" s="37">
        <f>E623+E627+E621</f>
        <v>10000</v>
      </c>
      <c r="F620" s="37">
        <f>F623+F627+F621</f>
        <v>10000</v>
      </c>
      <c r="G620" s="38"/>
      <c r="H620" s="90"/>
    </row>
    <row r="621" spans="1:8" s="12" customFormat="1" ht="46.5">
      <c r="A621" s="100" t="s">
        <v>787</v>
      </c>
      <c r="B621" s="22"/>
      <c r="C621" s="91" t="s">
        <v>384</v>
      </c>
      <c r="D621" s="37">
        <f>D622</f>
        <v>9313.2</v>
      </c>
      <c r="E621" s="37">
        <f>E622</f>
        <v>0</v>
      </c>
      <c r="F621" s="37">
        <f>F622</f>
        <v>0</v>
      </c>
      <c r="G621" s="38"/>
      <c r="H621" s="90"/>
    </row>
    <row r="622" spans="1:8" s="12" customFormat="1" ht="15">
      <c r="A622" s="100" t="s">
        <v>787</v>
      </c>
      <c r="B622" s="22" t="s">
        <v>9</v>
      </c>
      <c r="C622" s="80" t="s">
        <v>577</v>
      </c>
      <c r="D622" s="37">
        <v>9313.2</v>
      </c>
      <c r="E622" s="37">
        <v>0</v>
      </c>
      <c r="F622" s="37">
        <v>0</v>
      </c>
      <c r="G622" s="38"/>
      <c r="H622" s="90"/>
    </row>
    <row r="623" spans="1:8" s="12" customFormat="1" ht="30.75">
      <c r="A623" s="100" t="s">
        <v>177</v>
      </c>
      <c r="B623" s="22"/>
      <c r="C623" s="91" t="s">
        <v>206</v>
      </c>
      <c r="D623" s="37">
        <f>D624</f>
        <v>68686.8</v>
      </c>
      <c r="E623" s="37">
        <f>E624</f>
        <v>10000</v>
      </c>
      <c r="F623" s="37">
        <f>F624</f>
        <v>10000</v>
      </c>
      <c r="G623" s="38"/>
      <c r="H623" s="90"/>
    </row>
    <row r="624" spans="1:8" s="12" customFormat="1" ht="15">
      <c r="A624" s="100" t="s">
        <v>177</v>
      </c>
      <c r="B624" s="22" t="s">
        <v>9</v>
      </c>
      <c r="C624" s="80" t="s">
        <v>577</v>
      </c>
      <c r="D624" s="37">
        <v>68686.8</v>
      </c>
      <c r="E624" s="37">
        <v>10000</v>
      </c>
      <c r="F624" s="37">
        <v>10000</v>
      </c>
      <c r="G624" s="38"/>
      <c r="H624" s="90"/>
    </row>
    <row r="625" spans="1:8" s="12" customFormat="1" ht="30.75" hidden="1">
      <c r="A625" s="100" t="s">
        <v>385</v>
      </c>
      <c r="B625" s="22"/>
      <c r="C625" s="91" t="s">
        <v>386</v>
      </c>
      <c r="D625" s="37">
        <f>D626</f>
        <v>0</v>
      </c>
      <c r="E625" s="37">
        <f>E626</f>
        <v>0</v>
      </c>
      <c r="F625" s="37">
        <f>F626</f>
        <v>0</v>
      </c>
      <c r="G625" s="38"/>
      <c r="H625" s="90"/>
    </row>
    <row r="626" spans="1:8" s="12" customFormat="1" ht="15" hidden="1">
      <c r="A626" s="100" t="s">
        <v>385</v>
      </c>
      <c r="B626" s="22" t="s">
        <v>9</v>
      </c>
      <c r="C626" s="80" t="s">
        <v>577</v>
      </c>
      <c r="D626" s="37">
        <v>0</v>
      </c>
      <c r="E626" s="37">
        <v>0</v>
      </c>
      <c r="F626" s="37">
        <v>0</v>
      </c>
      <c r="G626" s="38"/>
      <c r="H626" s="90"/>
    </row>
    <row r="627" spans="1:8" s="12" customFormat="1" ht="30.75" hidden="1">
      <c r="A627" s="100" t="s">
        <v>178</v>
      </c>
      <c r="B627" s="22"/>
      <c r="C627" s="91" t="s">
        <v>207</v>
      </c>
      <c r="D627" s="37">
        <f>D628</f>
        <v>0</v>
      </c>
      <c r="E627" s="37">
        <f>E628</f>
        <v>0</v>
      </c>
      <c r="F627" s="37">
        <f>F628</f>
        <v>0</v>
      </c>
      <c r="G627" s="38"/>
      <c r="H627" s="90"/>
    </row>
    <row r="628" spans="1:8" s="12" customFormat="1" ht="15" hidden="1">
      <c r="A628" s="100" t="s">
        <v>178</v>
      </c>
      <c r="B628" s="22" t="s">
        <v>9</v>
      </c>
      <c r="C628" s="80" t="s">
        <v>577</v>
      </c>
      <c r="D628" s="37"/>
      <c r="E628" s="37"/>
      <c r="F628" s="37"/>
      <c r="G628" s="38"/>
      <c r="H628" s="90"/>
    </row>
    <row r="629" spans="1:8" s="12" customFormat="1" ht="15">
      <c r="A629" s="99" t="s">
        <v>104</v>
      </c>
      <c r="B629" s="22"/>
      <c r="C629" s="80" t="s">
        <v>113</v>
      </c>
      <c r="D629" s="37">
        <f aca="true" t="shared" si="26" ref="D629:F630">D630</f>
        <v>3953.6</v>
      </c>
      <c r="E629" s="37">
        <f t="shared" si="26"/>
        <v>3953.6</v>
      </c>
      <c r="F629" s="37">
        <f t="shared" si="26"/>
        <v>3953.6</v>
      </c>
      <c r="G629" s="38"/>
      <c r="H629" s="90"/>
    </row>
    <row r="630" spans="1:8" s="12" customFormat="1" ht="30.75">
      <c r="A630" s="99" t="s">
        <v>495</v>
      </c>
      <c r="B630" s="22"/>
      <c r="C630" s="88" t="s">
        <v>324</v>
      </c>
      <c r="D630" s="37">
        <f t="shared" si="26"/>
        <v>3953.6</v>
      </c>
      <c r="E630" s="37">
        <f t="shared" si="26"/>
        <v>3953.6</v>
      </c>
      <c r="F630" s="37">
        <f t="shared" si="26"/>
        <v>3953.6</v>
      </c>
      <c r="G630" s="38"/>
      <c r="H630" s="90"/>
    </row>
    <row r="631" spans="1:8" s="12" customFormat="1" ht="15">
      <c r="A631" s="99" t="s">
        <v>495</v>
      </c>
      <c r="B631" s="22" t="s">
        <v>9</v>
      </c>
      <c r="C631" s="80" t="s">
        <v>577</v>
      </c>
      <c r="D631" s="37">
        <v>3953.6</v>
      </c>
      <c r="E631" s="37">
        <v>3953.6</v>
      </c>
      <c r="F631" s="37">
        <v>3953.6</v>
      </c>
      <c r="G631" s="38"/>
      <c r="H631" s="90"/>
    </row>
    <row r="632" spans="1:8" s="12" customFormat="1" ht="15">
      <c r="A632" s="99" t="s">
        <v>105</v>
      </c>
      <c r="B632" s="22"/>
      <c r="C632" s="80" t="s">
        <v>112</v>
      </c>
      <c r="D632" s="37">
        <f>D636+D633</f>
        <v>47069.5</v>
      </c>
      <c r="E632" s="37">
        <f>E636+E633</f>
        <v>44069.5</v>
      </c>
      <c r="F632" s="37">
        <f>F636+F633</f>
        <v>44069.5</v>
      </c>
      <c r="G632" s="38"/>
      <c r="H632" s="90"/>
    </row>
    <row r="633" spans="1:8" s="12" customFormat="1" ht="15">
      <c r="A633" s="99" t="s">
        <v>408</v>
      </c>
      <c r="B633" s="22"/>
      <c r="C633" s="23" t="s">
        <v>413</v>
      </c>
      <c r="D633" s="37">
        <f>D634</f>
        <v>18409.1</v>
      </c>
      <c r="E633" s="37">
        <f>E634</f>
        <v>18409.1</v>
      </c>
      <c r="F633" s="37">
        <f>F634</f>
        <v>18409.1</v>
      </c>
      <c r="G633" s="38"/>
      <c r="H633" s="90"/>
    </row>
    <row r="634" spans="1:8" s="12" customFormat="1" ht="15">
      <c r="A634" s="99" t="s">
        <v>408</v>
      </c>
      <c r="B634" s="22" t="s">
        <v>14</v>
      </c>
      <c r="C634" s="23" t="s">
        <v>15</v>
      </c>
      <c r="D634" s="37">
        <v>18409.1</v>
      </c>
      <c r="E634" s="37">
        <v>18409.1</v>
      </c>
      <c r="F634" s="37">
        <v>18409.1</v>
      </c>
      <c r="G634" s="38"/>
      <c r="H634" s="90"/>
    </row>
    <row r="635" spans="1:8" s="12" customFormat="1" ht="30.75">
      <c r="A635" s="99" t="s">
        <v>496</v>
      </c>
      <c r="B635" s="22"/>
      <c r="C635" s="88" t="s">
        <v>324</v>
      </c>
      <c r="D635" s="37">
        <f>D636</f>
        <v>28660.4</v>
      </c>
      <c r="E635" s="37">
        <f>E636</f>
        <v>25660.4</v>
      </c>
      <c r="F635" s="37">
        <f>F636</f>
        <v>25660.4</v>
      </c>
      <c r="G635" s="38"/>
      <c r="H635" s="90"/>
    </row>
    <row r="636" spans="1:8" s="12" customFormat="1" ht="30.75">
      <c r="A636" s="99" t="s">
        <v>496</v>
      </c>
      <c r="B636" s="22" t="s">
        <v>10</v>
      </c>
      <c r="C636" s="80" t="s">
        <v>11</v>
      </c>
      <c r="D636" s="37">
        <v>28660.4</v>
      </c>
      <c r="E636" s="37">
        <v>25660.4</v>
      </c>
      <c r="F636" s="37">
        <v>25660.4</v>
      </c>
      <c r="G636" s="38"/>
      <c r="H636" s="90"/>
    </row>
    <row r="637" spans="1:8" s="12" customFormat="1" ht="15">
      <c r="A637" s="112" t="s">
        <v>534</v>
      </c>
      <c r="B637" s="22"/>
      <c r="C637" s="23" t="s">
        <v>335</v>
      </c>
      <c r="D637" s="37">
        <f>D638+D640+D642+D644+D646+D648+D650+D652+D654+D656+D658</f>
        <v>18111.300000000003</v>
      </c>
      <c r="E637" s="37">
        <f aca="true" t="shared" si="27" ref="D637:F638">E638</f>
        <v>5000</v>
      </c>
      <c r="F637" s="37">
        <f t="shared" si="27"/>
        <v>5000</v>
      </c>
      <c r="G637" s="38"/>
      <c r="H637" s="90"/>
    </row>
    <row r="638" spans="1:8" s="12" customFormat="1" ht="15">
      <c r="A638" s="112" t="s">
        <v>535</v>
      </c>
      <c r="B638" s="22"/>
      <c r="C638" s="23" t="s">
        <v>525</v>
      </c>
      <c r="D638" s="37">
        <f t="shared" si="27"/>
        <v>5</v>
      </c>
      <c r="E638" s="37">
        <f t="shared" si="27"/>
        <v>5000</v>
      </c>
      <c r="F638" s="37">
        <f t="shared" si="27"/>
        <v>5000</v>
      </c>
      <c r="G638" s="38"/>
      <c r="H638" s="90"/>
    </row>
    <row r="639" spans="1:8" s="12" customFormat="1" ht="15">
      <c r="A639" s="112" t="s">
        <v>535</v>
      </c>
      <c r="B639" s="22" t="s">
        <v>12</v>
      </c>
      <c r="C639" s="26" t="s">
        <v>13</v>
      </c>
      <c r="D639" s="37">
        <f>12000-11995</f>
        <v>5</v>
      </c>
      <c r="E639" s="37">
        <v>5000</v>
      </c>
      <c r="F639" s="37">
        <v>5000</v>
      </c>
      <c r="G639" s="38"/>
      <c r="H639" s="90"/>
    </row>
    <row r="640" spans="1:8" s="12" customFormat="1" ht="30.75">
      <c r="A640" s="112" t="s">
        <v>788</v>
      </c>
      <c r="B640" s="22"/>
      <c r="C640" s="26" t="s">
        <v>789</v>
      </c>
      <c r="D640" s="37">
        <f>D641</f>
        <v>3885.1</v>
      </c>
      <c r="E640" s="37">
        <f>E641</f>
        <v>0</v>
      </c>
      <c r="F640" s="37">
        <f>F641</f>
        <v>0</v>
      </c>
      <c r="G640" s="38"/>
      <c r="H640" s="90"/>
    </row>
    <row r="641" spans="1:8" s="12" customFormat="1" ht="15">
      <c r="A641" s="112" t="s">
        <v>788</v>
      </c>
      <c r="B641" s="22" t="s">
        <v>9</v>
      </c>
      <c r="C641" s="80" t="s">
        <v>577</v>
      </c>
      <c r="D641" s="37">
        <v>3885.1</v>
      </c>
      <c r="E641" s="37">
        <v>0</v>
      </c>
      <c r="F641" s="37">
        <v>0</v>
      </c>
      <c r="G641" s="38"/>
      <c r="H641" s="90"/>
    </row>
    <row r="642" spans="1:8" s="12" customFormat="1" ht="30.75">
      <c r="A642" s="112" t="s">
        <v>790</v>
      </c>
      <c r="B642" s="22"/>
      <c r="C642" s="26" t="s">
        <v>791</v>
      </c>
      <c r="D642" s="37">
        <f>D643</f>
        <v>431.7</v>
      </c>
      <c r="E642" s="37">
        <f>E643</f>
        <v>0</v>
      </c>
      <c r="F642" s="37">
        <f>F643</f>
        <v>0</v>
      </c>
      <c r="G642" s="38"/>
      <c r="H642" s="90"/>
    </row>
    <row r="643" spans="1:8" s="12" customFormat="1" ht="15">
      <c r="A643" s="112" t="s">
        <v>790</v>
      </c>
      <c r="B643" s="22" t="s">
        <v>9</v>
      </c>
      <c r="C643" s="80" t="s">
        <v>577</v>
      </c>
      <c r="D643" s="37">
        <v>431.7</v>
      </c>
      <c r="E643" s="37">
        <v>0</v>
      </c>
      <c r="F643" s="37">
        <v>0</v>
      </c>
      <c r="G643" s="38"/>
      <c r="H643" s="90"/>
    </row>
    <row r="644" spans="1:8" s="12" customFormat="1" ht="30.75">
      <c r="A644" s="112" t="s">
        <v>792</v>
      </c>
      <c r="B644" s="22"/>
      <c r="C644" s="26" t="s">
        <v>793</v>
      </c>
      <c r="D644" s="37">
        <f>D645</f>
        <v>1207.4</v>
      </c>
      <c r="E644" s="37">
        <f>E645</f>
        <v>0</v>
      </c>
      <c r="F644" s="37">
        <f>F645</f>
        <v>0</v>
      </c>
      <c r="G644" s="38"/>
      <c r="H644" s="90"/>
    </row>
    <row r="645" spans="1:8" s="12" customFormat="1" ht="15">
      <c r="A645" s="112" t="s">
        <v>792</v>
      </c>
      <c r="B645" s="22" t="s">
        <v>9</v>
      </c>
      <c r="C645" s="80" t="s">
        <v>577</v>
      </c>
      <c r="D645" s="37">
        <v>1207.4</v>
      </c>
      <c r="E645" s="37">
        <v>0</v>
      </c>
      <c r="F645" s="37">
        <v>0</v>
      </c>
      <c r="G645" s="38"/>
      <c r="H645" s="90"/>
    </row>
    <row r="646" spans="1:8" s="12" customFormat="1" ht="30.75">
      <c r="A646" s="112" t="s">
        <v>794</v>
      </c>
      <c r="B646" s="22"/>
      <c r="C646" s="26" t="s">
        <v>795</v>
      </c>
      <c r="D646" s="37">
        <f>D647</f>
        <v>215</v>
      </c>
      <c r="E646" s="37">
        <f>E647</f>
        <v>0</v>
      </c>
      <c r="F646" s="37">
        <f>F647</f>
        <v>0</v>
      </c>
      <c r="G646" s="38"/>
      <c r="H646" s="90"/>
    </row>
    <row r="647" spans="1:8" s="12" customFormat="1" ht="15">
      <c r="A647" s="112" t="s">
        <v>794</v>
      </c>
      <c r="B647" s="22" t="s">
        <v>9</v>
      </c>
      <c r="C647" s="80" t="s">
        <v>577</v>
      </c>
      <c r="D647" s="37">
        <v>215</v>
      </c>
      <c r="E647" s="37">
        <v>0</v>
      </c>
      <c r="F647" s="37">
        <v>0</v>
      </c>
      <c r="G647" s="38"/>
      <c r="H647" s="90"/>
    </row>
    <row r="648" spans="1:8" s="12" customFormat="1" ht="15">
      <c r="A648" s="112" t="s">
        <v>796</v>
      </c>
      <c r="B648" s="22"/>
      <c r="C648" s="26" t="s">
        <v>797</v>
      </c>
      <c r="D648" s="37">
        <f>D649</f>
        <v>3691.4</v>
      </c>
      <c r="E648" s="37">
        <f>E649</f>
        <v>0</v>
      </c>
      <c r="F648" s="37">
        <f>F649</f>
        <v>0</v>
      </c>
      <c r="G648" s="38"/>
      <c r="H648" s="90"/>
    </row>
    <row r="649" spans="1:8" s="12" customFormat="1" ht="15">
      <c r="A649" s="112" t="s">
        <v>796</v>
      </c>
      <c r="B649" s="22" t="s">
        <v>9</v>
      </c>
      <c r="C649" s="80" t="s">
        <v>577</v>
      </c>
      <c r="D649" s="37">
        <v>3691.4</v>
      </c>
      <c r="E649" s="37">
        <v>0</v>
      </c>
      <c r="F649" s="37">
        <v>0</v>
      </c>
      <c r="G649" s="38"/>
      <c r="H649" s="90"/>
    </row>
    <row r="650" spans="1:8" s="12" customFormat="1" ht="30.75">
      <c r="A650" s="112" t="s">
        <v>798</v>
      </c>
      <c r="B650" s="22"/>
      <c r="C650" s="26" t="s">
        <v>799</v>
      </c>
      <c r="D650" s="37">
        <f>D651</f>
        <v>410.6</v>
      </c>
      <c r="E650" s="37">
        <f>E651</f>
        <v>0</v>
      </c>
      <c r="F650" s="37">
        <f>F651</f>
        <v>0</v>
      </c>
      <c r="G650" s="38"/>
      <c r="H650" s="90"/>
    </row>
    <row r="651" spans="1:8" s="12" customFormat="1" ht="15">
      <c r="A651" s="112" t="s">
        <v>798</v>
      </c>
      <c r="B651" s="22" t="s">
        <v>9</v>
      </c>
      <c r="C651" s="80" t="s">
        <v>577</v>
      </c>
      <c r="D651" s="37">
        <v>410.6</v>
      </c>
      <c r="E651" s="37">
        <v>0</v>
      </c>
      <c r="F651" s="37">
        <v>0</v>
      </c>
      <c r="G651" s="38"/>
      <c r="H651" s="90"/>
    </row>
    <row r="652" spans="1:8" s="12" customFormat="1" ht="30.75">
      <c r="A652" s="112" t="s">
        <v>800</v>
      </c>
      <c r="B652" s="22"/>
      <c r="C652" s="26" t="s">
        <v>801</v>
      </c>
      <c r="D652" s="37">
        <f>D653</f>
        <v>2534</v>
      </c>
      <c r="E652" s="37">
        <f>E653</f>
        <v>0</v>
      </c>
      <c r="F652" s="37">
        <f>F653</f>
        <v>0</v>
      </c>
      <c r="G652" s="38"/>
      <c r="H652" s="90"/>
    </row>
    <row r="653" spans="1:8" s="12" customFormat="1" ht="15">
      <c r="A653" s="112" t="s">
        <v>800</v>
      </c>
      <c r="B653" s="22" t="s">
        <v>9</v>
      </c>
      <c r="C653" s="80" t="s">
        <v>577</v>
      </c>
      <c r="D653" s="37">
        <v>2534</v>
      </c>
      <c r="E653" s="37">
        <v>0</v>
      </c>
      <c r="F653" s="37">
        <v>0</v>
      </c>
      <c r="G653" s="38"/>
      <c r="H653" s="90"/>
    </row>
    <row r="654" spans="1:8" s="12" customFormat="1" ht="46.5">
      <c r="A654" s="112" t="s">
        <v>802</v>
      </c>
      <c r="B654" s="22"/>
      <c r="C654" s="26" t="s">
        <v>803</v>
      </c>
      <c r="D654" s="37">
        <f>D655</f>
        <v>505</v>
      </c>
      <c r="E654" s="37">
        <f>E655</f>
        <v>0</v>
      </c>
      <c r="F654" s="37">
        <f>F655</f>
        <v>0</v>
      </c>
      <c r="G654" s="38"/>
      <c r="H654" s="90"/>
    </row>
    <row r="655" spans="1:8" s="12" customFormat="1" ht="15">
      <c r="A655" s="112" t="s">
        <v>802</v>
      </c>
      <c r="B655" s="22" t="s">
        <v>9</v>
      </c>
      <c r="C655" s="80" t="s">
        <v>577</v>
      </c>
      <c r="D655" s="37">
        <v>505</v>
      </c>
      <c r="E655" s="37">
        <v>0</v>
      </c>
      <c r="F655" s="37">
        <v>0</v>
      </c>
      <c r="G655" s="38"/>
      <c r="H655" s="90"/>
    </row>
    <row r="656" spans="1:8" s="12" customFormat="1" ht="30.75">
      <c r="A656" s="112" t="s">
        <v>804</v>
      </c>
      <c r="B656" s="22"/>
      <c r="C656" s="26" t="s">
        <v>805</v>
      </c>
      <c r="D656" s="37">
        <f>D657</f>
        <v>4662.2</v>
      </c>
      <c r="E656" s="37">
        <f>E657</f>
        <v>0</v>
      </c>
      <c r="F656" s="37">
        <f>F657</f>
        <v>0</v>
      </c>
      <c r="G656" s="38"/>
      <c r="H656" s="90"/>
    </row>
    <row r="657" spans="1:8" s="12" customFormat="1" ht="15">
      <c r="A657" s="112" t="s">
        <v>804</v>
      </c>
      <c r="B657" s="22" t="s">
        <v>9</v>
      </c>
      <c r="C657" s="80" t="s">
        <v>577</v>
      </c>
      <c r="D657" s="37">
        <f>4562.2+100</f>
        <v>4662.2</v>
      </c>
      <c r="E657" s="37">
        <v>0</v>
      </c>
      <c r="F657" s="37">
        <v>0</v>
      </c>
      <c r="G657" s="38"/>
      <c r="H657" s="90"/>
    </row>
    <row r="658" spans="1:8" s="12" customFormat="1" ht="30.75">
      <c r="A658" s="112" t="s">
        <v>806</v>
      </c>
      <c r="B658" s="22"/>
      <c r="C658" s="26" t="s">
        <v>807</v>
      </c>
      <c r="D658" s="37">
        <f>D659</f>
        <v>563.9</v>
      </c>
      <c r="E658" s="37">
        <f>E659</f>
        <v>0</v>
      </c>
      <c r="F658" s="37">
        <f>F659</f>
        <v>0</v>
      </c>
      <c r="G658" s="38"/>
      <c r="H658" s="90"/>
    </row>
    <row r="659" spans="1:8" s="12" customFormat="1" ht="15">
      <c r="A659" s="112" t="s">
        <v>806</v>
      </c>
      <c r="B659" s="22" t="s">
        <v>9</v>
      </c>
      <c r="C659" s="80" t="s">
        <v>577</v>
      </c>
      <c r="D659" s="37">
        <v>563.9</v>
      </c>
      <c r="E659" s="37">
        <v>0</v>
      </c>
      <c r="F659" s="37">
        <v>0</v>
      </c>
      <c r="G659" s="38"/>
      <c r="H659" s="90"/>
    </row>
    <row r="660" spans="1:8" s="18" customFormat="1" ht="15.75">
      <c r="A660" s="97" t="s">
        <v>293</v>
      </c>
      <c r="B660" s="15"/>
      <c r="C660" s="16" t="s">
        <v>142</v>
      </c>
      <c r="D660" s="17">
        <f>D661+D665</f>
        <v>3050.6</v>
      </c>
      <c r="E660" s="17">
        <f>E661+E665</f>
        <v>3000.6</v>
      </c>
      <c r="F660" s="17">
        <f>F661+F665</f>
        <v>3000.6</v>
      </c>
      <c r="G660" s="66"/>
      <c r="H660" s="128"/>
    </row>
    <row r="661" spans="1:8" s="12" customFormat="1" ht="15">
      <c r="A661" s="99" t="s">
        <v>336</v>
      </c>
      <c r="B661" s="22"/>
      <c r="C661" s="80" t="s">
        <v>337</v>
      </c>
      <c r="D661" s="37">
        <f aca="true" t="shared" si="28" ref="D661:F662">D662</f>
        <v>200</v>
      </c>
      <c r="E661" s="37">
        <f t="shared" si="28"/>
        <v>200</v>
      </c>
      <c r="F661" s="37">
        <f t="shared" si="28"/>
        <v>200</v>
      </c>
      <c r="G661" s="38"/>
      <c r="H661" s="90"/>
    </row>
    <row r="662" spans="1:8" s="12" customFormat="1" ht="30.75">
      <c r="A662" s="99" t="s">
        <v>497</v>
      </c>
      <c r="B662" s="22"/>
      <c r="C662" s="88" t="s">
        <v>324</v>
      </c>
      <c r="D662" s="37">
        <f t="shared" si="28"/>
        <v>200</v>
      </c>
      <c r="E662" s="37">
        <f t="shared" si="28"/>
        <v>200</v>
      </c>
      <c r="F662" s="37">
        <f t="shared" si="28"/>
        <v>200</v>
      </c>
      <c r="G662" s="38"/>
      <c r="H662" s="90"/>
    </row>
    <row r="663" spans="1:8" s="12" customFormat="1" ht="30.75">
      <c r="A663" s="99" t="s">
        <v>497</v>
      </c>
      <c r="B663" s="22" t="s">
        <v>10</v>
      </c>
      <c r="C663" s="80" t="s">
        <v>11</v>
      </c>
      <c r="D663" s="37">
        <f>150+50</f>
        <v>200</v>
      </c>
      <c r="E663" s="37">
        <f>150+50</f>
        <v>200</v>
      </c>
      <c r="F663" s="37">
        <f>150+50</f>
        <v>200</v>
      </c>
      <c r="G663" s="38"/>
      <c r="H663" s="90"/>
    </row>
    <row r="664" spans="1:8" s="12" customFormat="1" ht="30.75" hidden="1">
      <c r="A664" s="99" t="s">
        <v>497</v>
      </c>
      <c r="B664" s="22" t="s">
        <v>10</v>
      </c>
      <c r="C664" s="80" t="s">
        <v>11</v>
      </c>
      <c r="D664" s="37"/>
      <c r="E664" s="37"/>
      <c r="F664" s="37"/>
      <c r="G664" s="38"/>
      <c r="H664" s="90"/>
    </row>
    <row r="665" spans="1:8" s="12" customFormat="1" ht="30.75">
      <c r="A665" s="99" t="s">
        <v>338</v>
      </c>
      <c r="B665" s="22"/>
      <c r="C665" s="30" t="s">
        <v>359</v>
      </c>
      <c r="D665" s="37">
        <f>D666+D668</f>
        <v>2850.6</v>
      </c>
      <c r="E665" s="37">
        <f>E666+E668</f>
        <v>2800.6</v>
      </c>
      <c r="F665" s="37">
        <f>F666+F668</f>
        <v>2800.6</v>
      </c>
      <c r="G665" s="38"/>
      <c r="H665" s="90"/>
    </row>
    <row r="666" spans="1:8" s="12" customFormat="1" ht="30.75">
      <c r="A666" s="99" t="s">
        <v>498</v>
      </c>
      <c r="B666" s="22"/>
      <c r="C666" s="88" t="s">
        <v>324</v>
      </c>
      <c r="D666" s="37">
        <f>D667</f>
        <v>2650.6</v>
      </c>
      <c r="E666" s="37">
        <f>E667</f>
        <v>2600.6</v>
      </c>
      <c r="F666" s="37">
        <f>F667</f>
        <v>2600.6</v>
      </c>
      <c r="G666" s="38"/>
      <c r="H666" s="90"/>
    </row>
    <row r="667" spans="1:8" s="12" customFormat="1" ht="30.75">
      <c r="A667" s="99" t="s">
        <v>498</v>
      </c>
      <c r="B667" s="22" t="s">
        <v>10</v>
      </c>
      <c r="C667" s="80" t="s">
        <v>11</v>
      </c>
      <c r="D667" s="37">
        <f>2600.6+50</f>
        <v>2650.6</v>
      </c>
      <c r="E667" s="37">
        <v>2600.6</v>
      </c>
      <c r="F667" s="37">
        <v>2600.6</v>
      </c>
      <c r="G667" s="38"/>
      <c r="H667" s="90"/>
    </row>
    <row r="668" spans="1:8" s="12" customFormat="1" ht="46.5">
      <c r="A668" s="99" t="s">
        <v>355</v>
      </c>
      <c r="B668" s="22"/>
      <c r="C668" s="30" t="s">
        <v>356</v>
      </c>
      <c r="D668" s="37">
        <f>D669</f>
        <v>200</v>
      </c>
      <c r="E668" s="37">
        <f>E669</f>
        <v>200</v>
      </c>
      <c r="F668" s="37">
        <f>F669</f>
        <v>200</v>
      </c>
      <c r="G668" s="38"/>
      <c r="H668" s="90"/>
    </row>
    <row r="669" spans="1:8" s="12" customFormat="1" ht="15">
      <c r="A669" s="99" t="s">
        <v>355</v>
      </c>
      <c r="B669" s="22" t="s">
        <v>9</v>
      </c>
      <c r="C669" s="80" t="s">
        <v>577</v>
      </c>
      <c r="D669" s="37">
        <v>200</v>
      </c>
      <c r="E669" s="37">
        <v>200</v>
      </c>
      <c r="F669" s="37">
        <v>200</v>
      </c>
      <c r="G669" s="38"/>
      <c r="H669" s="90"/>
    </row>
    <row r="670" spans="1:8" s="12" customFormat="1" ht="30.75" hidden="1">
      <c r="A670" s="99" t="s">
        <v>604</v>
      </c>
      <c r="B670" s="22"/>
      <c r="C670" s="30" t="s">
        <v>605</v>
      </c>
      <c r="D670" s="37">
        <f aca="true" t="shared" si="29" ref="D670:F671">D671</f>
        <v>0</v>
      </c>
      <c r="E670" s="37">
        <f t="shared" si="29"/>
        <v>0</v>
      </c>
      <c r="F670" s="37">
        <f t="shared" si="29"/>
        <v>0</v>
      </c>
      <c r="G670" s="38"/>
      <c r="H670" s="90"/>
    </row>
    <row r="671" spans="1:8" s="12" customFormat="1" ht="62.25" hidden="1">
      <c r="A671" s="99" t="s">
        <v>606</v>
      </c>
      <c r="B671" s="22"/>
      <c r="C671" s="80" t="s">
        <v>607</v>
      </c>
      <c r="D671" s="37">
        <f t="shared" si="29"/>
        <v>0</v>
      </c>
      <c r="E671" s="37">
        <f t="shared" si="29"/>
        <v>0</v>
      </c>
      <c r="F671" s="37">
        <f t="shared" si="29"/>
        <v>0</v>
      </c>
      <c r="G671" s="38"/>
      <c r="H671" s="90"/>
    </row>
    <row r="672" spans="1:8" s="12" customFormat="1" ht="30.75" hidden="1">
      <c r="A672" s="99" t="s">
        <v>606</v>
      </c>
      <c r="B672" s="22" t="s">
        <v>10</v>
      </c>
      <c r="C672" s="80" t="s">
        <v>11</v>
      </c>
      <c r="D672" s="37"/>
      <c r="E672" s="37"/>
      <c r="F672" s="37"/>
      <c r="G672" s="38"/>
      <c r="H672" s="90"/>
    </row>
    <row r="673" spans="1:8" s="18" customFormat="1" ht="15.75">
      <c r="A673" s="97" t="s">
        <v>294</v>
      </c>
      <c r="B673" s="15"/>
      <c r="C673" s="16" t="s">
        <v>175</v>
      </c>
      <c r="D673" s="17">
        <f>D674+D678</f>
        <v>3843.1</v>
      </c>
      <c r="E673" s="17">
        <f>E674+E678</f>
        <v>3291.6</v>
      </c>
      <c r="F673" s="17">
        <f>F674+F678</f>
        <v>3291.6</v>
      </c>
      <c r="G673" s="66"/>
      <c r="H673" s="128"/>
    </row>
    <row r="674" spans="1:8" s="70" customFormat="1" ht="15">
      <c r="A674" s="98" t="s">
        <v>162</v>
      </c>
      <c r="B674" s="19"/>
      <c r="C674" s="20" t="s">
        <v>164</v>
      </c>
      <c r="D674" s="21">
        <f aca="true" t="shared" si="30" ref="D674:F676">D675</f>
        <v>188</v>
      </c>
      <c r="E674" s="21">
        <f t="shared" si="30"/>
        <v>188</v>
      </c>
      <c r="F674" s="21">
        <f t="shared" si="30"/>
        <v>188</v>
      </c>
      <c r="G674" s="73"/>
      <c r="H674" s="77"/>
    </row>
    <row r="675" spans="1:8" s="12" customFormat="1" ht="17.25" customHeight="1">
      <c r="A675" s="99" t="s">
        <v>163</v>
      </c>
      <c r="B675" s="22"/>
      <c r="C675" s="80" t="s">
        <v>165</v>
      </c>
      <c r="D675" s="37">
        <f t="shared" si="30"/>
        <v>188</v>
      </c>
      <c r="E675" s="37">
        <f t="shared" si="30"/>
        <v>188</v>
      </c>
      <c r="F675" s="37">
        <f t="shared" si="30"/>
        <v>188</v>
      </c>
      <c r="G675" s="38"/>
      <c r="H675" s="90"/>
    </row>
    <row r="676" spans="1:8" s="12" customFormat="1" ht="30.75">
      <c r="A676" s="99" t="s">
        <v>499</v>
      </c>
      <c r="B676" s="22"/>
      <c r="C676" s="88" t="s">
        <v>324</v>
      </c>
      <c r="D676" s="37">
        <f t="shared" si="30"/>
        <v>188</v>
      </c>
      <c r="E676" s="37">
        <f t="shared" si="30"/>
        <v>188</v>
      </c>
      <c r="F676" s="37">
        <f t="shared" si="30"/>
        <v>188</v>
      </c>
      <c r="G676" s="38"/>
      <c r="H676" s="90"/>
    </row>
    <row r="677" spans="1:8" s="12" customFormat="1" ht="15">
      <c r="A677" s="99" t="s">
        <v>499</v>
      </c>
      <c r="B677" s="22" t="s">
        <v>9</v>
      </c>
      <c r="C677" s="80" t="s">
        <v>577</v>
      </c>
      <c r="D677" s="37">
        <v>188</v>
      </c>
      <c r="E677" s="37">
        <v>188</v>
      </c>
      <c r="F677" s="37">
        <v>188</v>
      </c>
      <c r="G677" s="38"/>
      <c r="H677" s="90"/>
    </row>
    <row r="678" spans="1:8" s="70" customFormat="1" ht="15">
      <c r="A678" s="98" t="s">
        <v>166</v>
      </c>
      <c r="B678" s="19"/>
      <c r="C678" s="20" t="s">
        <v>168</v>
      </c>
      <c r="D678" s="21">
        <f>D679+D682+D697</f>
        <v>3655.1</v>
      </c>
      <c r="E678" s="21">
        <f>E679+E682+E697</f>
        <v>3103.6</v>
      </c>
      <c r="F678" s="21">
        <f>F679+F682+F697</f>
        <v>3103.6</v>
      </c>
      <c r="G678" s="73"/>
      <c r="H678" s="77"/>
    </row>
    <row r="679" spans="1:8" s="12" customFormat="1" ht="30.75">
      <c r="A679" s="99" t="s">
        <v>167</v>
      </c>
      <c r="B679" s="22"/>
      <c r="C679" s="80" t="s">
        <v>169</v>
      </c>
      <c r="D679" s="37">
        <f aca="true" t="shared" si="31" ref="D679:F680">D680</f>
        <v>2495.1</v>
      </c>
      <c r="E679" s="37">
        <f t="shared" si="31"/>
        <v>1943.6</v>
      </c>
      <c r="F679" s="37">
        <f t="shared" si="31"/>
        <v>1943.6</v>
      </c>
      <c r="G679" s="38"/>
      <c r="H679" s="90"/>
    </row>
    <row r="680" spans="1:8" s="12" customFormat="1" ht="30.75">
      <c r="A680" s="99" t="s">
        <v>500</v>
      </c>
      <c r="B680" s="22"/>
      <c r="C680" s="88" t="s">
        <v>324</v>
      </c>
      <c r="D680" s="37">
        <f t="shared" si="31"/>
        <v>2495.1</v>
      </c>
      <c r="E680" s="37">
        <f t="shared" si="31"/>
        <v>1943.6</v>
      </c>
      <c r="F680" s="37">
        <f t="shared" si="31"/>
        <v>1943.6</v>
      </c>
      <c r="G680" s="38"/>
      <c r="H680" s="90"/>
    </row>
    <row r="681" spans="1:8" s="12" customFormat="1" ht="19.5" customHeight="1">
      <c r="A681" s="99" t="s">
        <v>500</v>
      </c>
      <c r="B681" s="22" t="s">
        <v>10</v>
      </c>
      <c r="C681" s="80" t="s">
        <v>11</v>
      </c>
      <c r="D681" s="37">
        <f>1943.6+551.5</f>
        <v>2495.1</v>
      </c>
      <c r="E681" s="37">
        <v>1943.6</v>
      </c>
      <c r="F681" s="37">
        <v>1943.6</v>
      </c>
      <c r="G681" s="38"/>
      <c r="H681" s="90"/>
    </row>
    <row r="682" spans="1:8" s="12" customFormat="1" ht="30.75">
      <c r="A682" s="99" t="s">
        <v>170</v>
      </c>
      <c r="B682" s="22"/>
      <c r="C682" s="30" t="s">
        <v>171</v>
      </c>
      <c r="D682" s="37">
        <f>D683+D685+D687+D689+D691+D693</f>
        <v>800</v>
      </c>
      <c r="E682" s="37">
        <f>E683+E685+E687+E689+E691+E693</f>
        <v>800</v>
      </c>
      <c r="F682" s="37">
        <f>F683+F685+F687+F689+F691+F693</f>
        <v>800</v>
      </c>
      <c r="G682" s="38"/>
      <c r="H682" s="90"/>
    </row>
    <row r="683" spans="1:8" s="12" customFormat="1" ht="30.75" hidden="1">
      <c r="A683" s="99" t="s">
        <v>501</v>
      </c>
      <c r="B683" s="22"/>
      <c r="C683" s="88" t="s">
        <v>324</v>
      </c>
      <c r="D683" s="37">
        <f aca="true" t="shared" si="32" ref="D683:F695">D684</f>
        <v>0</v>
      </c>
      <c r="E683" s="37">
        <f t="shared" si="32"/>
        <v>0</v>
      </c>
      <c r="F683" s="37">
        <f t="shared" si="32"/>
        <v>0</v>
      </c>
      <c r="G683" s="38"/>
      <c r="H683" s="90"/>
    </row>
    <row r="684" spans="1:8" s="12" customFormat="1" ht="15" hidden="1">
      <c r="A684" s="99" t="s">
        <v>501</v>
      </c>
      <c r="B684" s="28" t="s">
        <v>12</v>
      </c>
      <c r="C684" s="23" t="s">
        <v>13</v>
      </c>
      <c r="D684" s="37"/>
      <c r="E684" s="37"/>
      <c r="F684" s="37"/>
      <c r="G684" s="38"/>
      <c r="H684" s="90"/>
    </row>
    <row r="685" spans="1:8" s="12" customFormat="1" ht="30.75">
      <c r="A685" s="99" t="s">
        <v>419</v>
      </c>
      <c r="B685" s="22"/>
      <c r="C685" s="32" t="s">
        <v>422</v>
      </c>
      <c r="D685" s="37">
        <f t="shared" si="32"/>
        <v>200</v>
      </c>
      <c r="E685" s="37">
        <f t="shared" si="32"/>
        <v>200</v>
      </c>
      <c r="F685" s="37">
        <f t="shared" si="32"/>
        <v>200</v>
      </c>
      <c r="G685" s="38"/>
      <c r="H685" s="90"/>
    </row>
    <row r="686" spans="1:8" s="12" customFormat="1" ht="15">
      <c r="A686" s="99" t="s">
        <v>419</v>
      </c>
      <c r="B686" s="28" t="s">
        <v>12</v>
      </c>
      <c r="C686" s="23" t="s">
        <v>13</v>
      </c>
      <c r="D686" s="37">
        <v>200</v>
      </c>
      <c r="E686" s="37">
        <v>200</v>
      </c>
      <c r="F686" s="37">
        <v>200</v>
      </c>
      <c r="G686" s="38"/>
      <c r="H686" s="90"/>
    </row>
    <row r="687" spans="1:8" s="12" customFormat="1" ht="46.5">
      <c r="A687" s="99" t="s">
        <v>420</v>
      </c>
      <c r="B687" s="22"/>
      <c r="C687" s="32" t="s">
        <v>421</v>
      </c>
      <c r="D687" s="37">
        <f t="shared" si="32"/>
        <v>200</v>
      </c>
      <c r="E687" s="37">
        <f t="shared" si="32"/>
        <v>200</v>
      </c>
      <c r="F687" s="37">
        <f t="shared" si="32"/>
        <v>200</v>
      </c>
      <c r="G687" s="38"/>
      <c r="H687" s="90"/>
    </row>
    <row r="688" spans="1:8" s="12" customFormat="1" ht="15">
      <c r="A688" s="99" t="s">
        <v>420</v>
      </c>
      <c r="B688" s="28" t="s">
        <v>12</v>
      </c>
      <c r="C688" s="23" t="s">
        <v>13</v>
      </c>
      <c r="D688" s="37">
        <v>200</v>
      </c>
      <c r="E688" s="37">
        <v>200</v>
      </c>
      <c r="F688" s="37">
        <v>200</v>
      </c>
      <c r="G688" s="38"/>
      <c r="H688" s="90"/>
    </row>
    <row r="689" spans="1:8" s="12" customFormat="1" ht="46.5">
      <c r="A689" s="99" t="s">
        <v>424</v>
      </c>
      <c r="B689" s="22"/>
      <c r="C689" s="32" t="s">
        <v>425</v>
      </c>
      <c r="D689" s="37">
        <f t="shared" si="32"/>
        <v>200</v>
      </c>
      <c r="E689" s="37">
        <f t="shared" si="32"/>
        <v>200</v>
      </c>
      <c r="F689" s="37">
        <f t="shared" si="32"/>
        <v>200</v>
      </c>
      <c r="G689" s="38"/>
      <c r="H689" s="90"/>
    </row>
    <row r="690" spans="1:8" s="12" customFormat="1" ht="15">
      <c r="A690" s="99" t="s">
        <v>424</v>
      </c>
      <c r="B690" s="28" t="s">
        <v>12</v>
      </c>
      <c r="C690" s="23" t="s">
        <v>13</v>
      </c>
      <c r="D690" s="37">
        <v>200</v>
      </c>
      <c r="E690" s="37">
        <v>200</v>
      </c>
      <c r="F690" s="37">
        <v>200</v>
      </c>
      <c r="G690" s="38"/>
      <c r="H690" s="90"/>
    </row>
    <row r="691" spans="1:8" s="12" customFormat="1" ht="46.5">
      <c r="A691" s="99" t="s">
        <v>426</v>
      </c>
      <c r="B691" s="22"/>
      <c r="C691" s="32" t="s">
        <v>427</v>
      </c>
      <c r="D691" s="37">
        <f t="shared" si="32"/>
        <v>200</v>
      </c>
      <c r="E691" s="37">
        <f t="shared" si="32"/>
        <v>200</v>
      </c>
      <c r="F691" s="37">
        <f t="shared" si="32"/>
        <v>200</v>
      </c>
      <c r="G691" s="38"/>
      <c r="H691" s="90"/>
    </row>
    <row r="692" spans="1:8" s="12" customFormat="1" ht="15">
      <c r="A692" s="99" t="s">
        <v>426</v>
      </c>
      <c r="B692" s="28" t="s">
        <v>12</v>
      </c>
      <c r="C692" s="23" t="s">
        <v>13</v>
      </c>
      <c r="D692" s="37">
        <v>200</v>
      </c>
      <c r="E692" s="37">
        <v>200</v>
      </c>
      <c r="F692" s="37">
        <v>200</v>
      </c>
      <c r="G692" s="38"/>
      <c r="H692" s="90"/>
    </row>
    <row r="693" spans="1:8" s="12" customFormat="1" ht="30.75" hidden="1">
      <c r="A693" s="99" t="s">
        <v>428</v>
      </c>
      <c r="B693" s="22"/>
      <c r="C693" s="32" t="s">
        <v>429</v>
      </c>
      <c r="D693" s="37">
        <f t="shared" si="32"/>
        <v>0</v>
      </c>
      <c r="E693" s="37">
        <f t="shared" si="32"/>
        <v>0</v>
      </c>
      <c r="F693" s="37">
        <f t="shared" si="32"/>
        <v>0</v>
      </c>
      <c r="G693" s="38"/>
      <c r="H693" s="90"/>
    </row>
    <row r="694" spans="1:8" s="12" customFormat="1" ht="15" hidden="1">
      <c r="A694" s="99" t="s">
        <v>428</v>
      </c>
      <c r="B694" s="28" t="s">
        <v>12</v>
      </c>
      <c r="C694" s="23" t="s">
        <v>13</v>
      </c>
      <c r="D694" s="37"/>
      <c r="E694" s="37"/>
      <c r="F694" s="37"/>
      <c r="G694" s="38"/>
      <c r="H694" s="90"/>
    </row>
    <row r="695" spans="1:8" s="12" customFormat="1" ht="30.75" hidden="1">
      <c r="A695" s="99" t="s">
        <v>430</v>
      </c>
      <c r="B695" s="22"/>
      <c r="C695" s="32" t="s">
        <v>431</v>
      </c>
      <c r="D695" s="37">
        <f t="shared" si="32"/>
        <v>0</v>
      </c>
      <c r="E695" s="37">
        <f t="shared" si="32"/>
        <v>0</v>
      </c>
      <c r="F695" s="37">
        <f t="shared" si="32"/>
        <v>0</v>
      </c>
      <c r="G695" s="38"/>
      <c r="H695" s="90"/>
    </row>
    <row r="696" spans="1:8" s="12" customFormat="1" ht="15" hidden="1">
      <c r="A696" s="99" t="s">
        <v>430</v>
      </c>
      <c r="B696" s="28" t="s">
        <v>12</v>
      </c>
      <c r="C696" s="23" t="s">
        <v>13</v>
      </c>
      <c r="D696" s="37"/>
      <c r="E696" s="37"/>
      <c r="F696" s="37"/>
      <c r="G696" s="38"/>
      <c r="H696" s="90"/>
    </row>
    <row r="697" spans="1:8" s="12" customFormat="1" ht="30.75">
      <c r="A697" s="99" t="s">
        <v>172</v>
      </c>
      <c r="B697" s="22"/>
      <c r="C697" s="80" t="s">
        <v>217</v>
      </c>
      <c r="D697" s="31">
        <f aca="true" t="shared" si="33" ref="D697:F698">D698</f>
        <v>360</v>
      </c>
      <c r="E697" s="31">
        <f t="shared" si="33"/>
        <v>360</v>
      </c>
      <c r="F697" s="31">
        <f t="shared" si="33"/>
        <v>360</v>
      </c>
      <c r="G697" s="38"/>
      <c r="H697" s="90"/>
    </row>
    <row r="698" spans="1:8" s="12" customFormat="1" ht="30.75">
      <c r="A698" s="99" t="s">
        <v>502</v>
      </c>
      <c r="B698" s="22"/>
      <c r="C698" s="88" t="s">
        <v>324</v>
      </c>
      <c r="D698" s="31">
        <f t="shared" si="33"/>
        <v>360</v>
      </c>
      <c r="E698" s="31">
        <f t="shared" si="33"/>
        <v>360</v>
      </c>
      <c r="F698" s="31">
        <f t="shared" si="33"/>
        <v>360</v>
      </c>
      <c r="G698" s="38"/>
      <c r="H698" s="90"/>
    </row>
    <row r="699" spans="1:8" s="12" customFormat="1" ht="15">
      <c r="A699" s="99" t="s">
        <v>502</v>
      </c>
      <c r="B699" s="22" t="s">
        <v>9</v>
      </c>
      <c r="C699" s="80" t="s">
        <v>577</v>
      </c>
      <c r="D699" s="37">
        <f>410-50</f>
        <v>360</v>
      </c>
      <c r="E699" s="37">
        <f>410-50</f>
        <v>360</v>
      </c>
      <c r="F699" s="37">
        <f>410-50</f>
        <v>360</v>
      </c>
      <c r="G699" s="38"/>
      <c r="H699" s="90"/>
    </row>
    <row r="700" spans="1:8" s="18" customFormat="1" ht="48">
      <c r="A700" s="97" t="s">
        <v>295</v>
      </c>
      <c r="B700" s="15"/>
      <c r="C700" s="16" t="s">
        <v>197</v>
      </c>
      <c r="D700" s="17">
        <f aca="true" t="shared" si="34" ref="D700:F702">D701</f>
        <v>1795</v>
      </c>
      <c r="E700" s="17">
        <f t="shared" si="34"/>
        <v>1795</v>
      </c>
      <c r="F700" s="17">
        <f t="shared" si="34"/>
        <v>1795</v>
      </c>
      <c r="G700" s="66"/>
      <c r="H700" s="128"/>
    </row>
    <row r="701" spans="1:8" s="12" customFormat="1" ht="30.75">
      <c r="A701" s="99" t="s">
        <v>198</v>
      </c>
      <c r="B701" s="22"/>
      <c r="C701" s="80" t="s">
        <v>199</v>
      </c>
      <c r="D701" s="37">
        <f t="shared" si="34"/>
        <v>1795</v>
      </c>
      <c r="E701" s="37">
        <f t="shared" si="34"/>
        <v>1795</v>
      </c>
      <c r="F701" s="37">
        <f t="shared" si="34"/>
        <v>1795</v>
      </c>
      <c r="G701" s="38"/>
      <c r="H701" s="90"/>
    </row>
    <row r="702" spans="1:8" s="12" customFormat="1" ht="30.75">
      <c r="A702" s="99" t="s">
        <v>503</v>
      </c>
      <c r="B702" s="22"/>
      <c r="C702" s="88" t="s">
        <v>324</v>
      </c>
      <c r="D702" s="37">
        <f t="shared" si="34"/>
        <v>1795</v>
      </c>
      <c r="E702" s="37">
        <f t="shared" si="34"/>
        <v>1795</v>
      </c>
      <c r="F702" s="37">
        <f t="shared" si="34"/>
        <v>1795</v>
      </c>
      <c r="G702" s="38"/>
      <c r="H702" s="90"/>
    </row>
    <row r="703" spans="1:8" s="12" customFormat="1" ht="15">
      <c r="A703" s="99" t="s">
        <v>503</v>
      </c>
      <c r="B703" s="22" t="s">
        <v>9</v>
      </c>
      <c r="C703" s="80" t="s">
        <v>577</v>
      </c>
      <c r="D703" s="37">
        <v>1795</v>
      </c>
      <c r="E703" s="37">
        <v>1795</v>
      </c>
      <c r="F703" s="37">
        <v>1795</v>
      </c>
      <c r="G703" s="38"/>
      <c r="H703" s="90"/>
    </row>
    <row r="704" spans="1:8" s="18" customFormat="1" ht="32.25">
      <c r="A704" s="97" t="s">
        <v>624</v>
      </c>
      <c r="B704" s="15"/>
      <c r="C704" s="16" t="s">
        <v>625</v>
      </c>
      <c r="D704" s="17">
        <f>D705+D708+D711</f>
        <v>3470</v>
      </c>
      <c r="E704" s="17">
        <f>E705+E708+E711</f>
        <v>3470</v>
      </c>
      <c r="F704" s="17">
        <f>F705+F708+F711</f>
        <v>3470</v>
      </c>
      <c r="G704" s="66"/>
      <c r="H704" s="128"/>
    </row>
    <row r="705" spans="1:8" s="12" customFormat="1" ht="15">
      <c r="A705" s="99" t="s">
        <v>626</v>
      </c>
      <c r="B705" s="22"/>
      <c r="C705" s="80" t="s">
        <v>628</v>
      </c>
      <c r="D705" s="37">
        <f aca="true" t="shared" si="35" ref="D705:F706">D706</f>
        <v>175</v>
      </c>
      <c r="E705" s="37">
        <f t="shared" si="35"/>
        <v>175</v>
      </c>
      <c r="F705" s="37">
        <f t="shared" si="35"/>
        <v>175</v>
      </c>
      <c r="G705" s="38"/>
      <c r="H705" s="90"/>
    </row>
    <row r="706" spans="1:8" s="12" customFormat="1" ht="30.75">
      <c r="A706" s="99" t="s">
        <v>627</v>
      </c>
      <c r="B706" s="22"/>
      <c r="C706" s="88" t="s">
        <v>324</v>
      </c>
      <c r="D706" s="37">
        <f t="shared" si="35"/>
        <v>175</v>
      </c>
      <c r="E706" s="37">
        <f t="shared" si="35"/>
        <v>175</v>
      </c>
      <c r="F706" s="37">
        <f t="shared" si="35"/>
        <v>175</v>
      </c>
      <c r="G706" s="38"/>
      <c r="H706" s="90"/>
    </row>
    <row r="707" spans="1:8" s="12" customFormat="1" ht="15">
      <c r="A707" s="99" t="s">
        <v>627</v>
      </c>
      <c r="B707" s="22" t="s">
        <v>9</v>
      </c>
      <c r="C707" s="80" t="s">
        <v>577</v>
      </c>
      <c r="D707" s="37">
        <v>175</v>
      </c>
      <c r="E707" s="37">
        <v>175</v>
      </c>
      <c r="F707" s="37">
        <v>175</v>
      </c>
      <c r="G707" s="38"/>
      <c r="H707" s="90"/>
    </row>
    <row r="708" spans="1:8" s="12" customFormat="1" ht="15">
      <c r="A708" s="99" t="s">
        <v>629</v>
      </c>
      <c r="B708" s="22"/>
      <c r="C708" s="80" t="s">
        <v>631</v>
      </c>
      <c r="D708" s="37">
        <f aca="true" t="shared" si="36" ref="D708:F709">D709</f>
        <v>2985</v>
      </c>
      <c r="E708" s="37">
        <f t="shared" si="36"/>
        <v>2985</v>
      </c>
      <c r="F708" s="37">
        <f t="shared" si="36"/>
        <v>2985</v>
      </c>
      <c r="G708" s="38"/>
      <c r="H708" s="90"/>
    </row>
    <row r="709" spans="1:8" s="12" customFormat="1" ht="30.75">
      <c r="A709" s="99" t="s">
        <v>630</v>
      </c>
      <c r="B709" s="22"/>
      <c r="C709" s="88" t="s">
        <v>324</v>
      </c>
      <c r="D709" s="37">
        <f t="shared" si="36"/>
        <v>2985</v>
      </c>
      <c r="E709" s="37">
        <f t="shared" si="36"/>
        <v>2985</v>
      </c>
      <c r="F709" s="37">
        <f t="shared" si="36"/>
        <v>2985</v>
      </c>
      <c r="G709" s="38"/>
      <c r="H709" s="90"/>
    </row>
    <row r="710" spans="1:8" s="12" customFormat="1" ht="15">
      <c r="A710" s="99" t="s">
        <v>630</v>
      </c>
      <c r="B710" s="22" t="s">
        <v>9</v>
      </c>
      <c r="C710" s="80" t="s">
        <v>577</v>
      </c>
      <c r="D710" s="37">
        <v>2985</v>
      </c>
      <c r="E710" s="37">
        <v>2985</v>
      </c>
      <c r="F710" s="37">
        <v>2985</v>
      </c>
      <c r="G710" s="38"/>
      <c r="H710" s="90"/>
    </row>
    <row r="711" spans="1:8" s="12" customFormat="1" ht="15">
      <c r="A711" s="99" t="s">
        <v>632</v>
      </c>
      <c r="B711" s="22"/>
      <c r="C711" s="80" t="s">
        <v>655</v>
      </c>
      <c r="D711" s="37">
        <f aca="true" t="shared" si="37" ref="D711:F712">D712</f>
        <v>310</v>
      </c>
      <c r="E711" s="37">
        <f t="shared" si="37"/>
        <v>310</v>
      </c>
      <c r="F711" s="37">
        <f t="shared" si="37"/>
        <v>310</v>
      </c>
      <c r="G711" s="38"/>
      <c r="H711" s="90"/>
    </row>
    <row r="712" spans="1:8" s="12" customFormat="1" ht="30.75">
      <c r="A712" s="99" t="s">
        <v>633</v>
      </c>
      <c r="B712" s="22"/>
      <c r="C712" s="88" t="s">
        <v>324</v>
      </c>
      <c r="D712" s="37">
        <f t="shared" si="37"/>
        <v>310</v>
      </c>
      <c r="E712" s="37">
        <f t="shared" si="37"/>
        <v>310</v>
      </c>
      <c r="F712" s="37">
        <f t="shared" si="37"/>
        <v>310</v>
      </c>
      <c r="G712" s="38"/>
      <c r="H712" s="90"/>
    </row>
    <row r="713" spans="1:8" s="12" customFormat="1" ht="15">
      <c r="A713" s="99" t="s">
        <v>633</v>
      </c>
      <c r="B713" s="22" t="s">
        <v>9</v>
      </c>
      <c r="C713" s="80" t="s">
        <v>577</v>
      </c>
      <c r="D713" s="37">
        <v>310</v>
      </c>
      <c r="E713" s="37">
        <v>310</v>
      </c>
      <c r="F713" s="37">
        <v>310</v>
      </c>
      <c r="G713" s="38"/>
      <c r="H713" s="90"/>
    </row>
    <row r="714" spans="1:8" s="18" customFormat="1" ht="15">
      <c r="A714" s="96" t="s">
        <v>296</v>
      </c>
      <c r="B714" s="13"/>
      <c r="C714" s="13" t="s">
        <v>54</v>
      </c>
      <c r="D714" s="14">
        <f>D719+D723+D787+D797+D818+D807+D782+D791+D715</f>
        <v>1525257.7000000004</v>
      </c>
      <c r="E714" s="14">
        <f>E719+E723+E787+E797+E818+E807+E782+E791+E715</f>
        <v>1518900.8</v>
      </c>
      <c r="F714" s="14">
        <f>F719+F723+F787+F797+F818+F807+F782+F791+F715</f>
        <v>1632118.3</v>
      </c>
      <c r="G714" s="66"/>
      <c r="H714" s="130"/>
    </row>
    <row r="715" spans="1:8" s="76" customFormat="1" ht="15">
      <c r="A715" s="98" t="s">
        <v>531</v>
      </c>
      <c r="B715" s="19"/>
      <c r="C715" s="20" t="s">
        <v>529</v>
      </c>
      <c r="D715" s="21">
        <f>D716</f>
        <v>1803.1</v>
      </c>
      <c r="E715" s="21">
        <f>E716</f>
        <v>0</v>
      </c>
      <c r="F715" s="21">
        <f>F716</f>
        <v>0</v>
      </c>
      <c r="G715" s="73"/>
      <c r="H715" s="75"/>
    </row>
    <row r="716" spans="1:8" s="70" customFormat="1" ht="15">
      <c r="A716" s="101" t="s">
        <v>532</v>
      </c>
      <c r="B716" s="28"/>
      <c r="C716" s="26" t="s">
        <v>530</v>
      </c>
      <c r="D716" s="33">
        <f>D718</f>
        <v>1803.1</v>
      </c>
      <c r="E716" s="33">
        <f>E718</f>
        <v>0</v>
      </c>
      <c r="F716" s="33">
        <f>F718</f>
        <v>0</v>
      </c>
      <c r="G716" s="73"/>
      <c r="H716" s="77"/>
    </row>
    <row r="717" spans="1:8" s="70" customFormat="1" ht="30.75">
      <c r="A717" s="101" t="s">
        <v>533</v>
      </c>
      <c r="B717" s="28"/>
      <c r="C717" s="88" t="s">
        <v>324</v>
      </c>
      <c r="D717" s="33">
        <f>D718</f>
        <v>1803.1</v>
      </c>
      <c r="E717" s="33">
        <f>E718</f>
        <v>0</v>
      </c>
      <c r="F717" s="33">
        <f>F718</f>
        <v>0</v>
      </c>
      <c r="G717" s="73"/>
      <c r="H717" s="77"/>
    </row>
    <row r="718" spans="1:8" s="70" customFormat="1" ht="15">
      <c r="A718" s="101" t="s">
        <v>533</v>
      </c>
      <c r="B718" s="28" t="s">
        <v>12</v>
      </c>
      <c r="C718" s="23" t="s">
        <v>13</v>
      </c>
      <c r="D718" s="37">
        <v>1803.1</v>
      </c>
      <c r="E718" s="37">
        <v>0</v>
      </c>
      <c r="F718" s="37">
        <v>0</v>
      </c>
      <c r="G718" s="73"/>
      <c r="H718" s="77"/>
    </row>
    <row r="719" spans="1:8" s="70" customFormat="1" ht="15">
      <c r="A719" s="98" t="s">
        <v>297</v>
      </c>
      <c r="B719" s="19"/>
      <c r="C719" s="20" t="s">
        <v>55</v>
      </c>
      <c r="D719" s="21">
        <f aca="true" t="shared" si="38" ref="D719:F721">D720</f>
        <v>15293.8</v>
      </c>
      <c r="E719" s="21">
        <f t="shared" si="38"/>
        <v>5000</v>
      </c>
      <c r="F719" s="21">
        <f t="shared" si="38"/>
        <v>5000</v>
      </c>
      <c r="G719" s="73"/>
      <c r="H719" s="77"/>
    </row>
    <row r="720" spans="1:8" s="70" customFormat="1" ht="15">
      <c r="A720" s="101" t="s">
        <v>298</v>
      </c>
      <c r="B720" s="28"/>
      <c r="C720" s="26" t="s">
        <v>56</v>
      </c>
      <c r="D720" s="33">
        <f t="shared" si="38"/>
        <v>15293.8</v>
      </c>
      <c r="E720" s="33">
        <f t="shared" si="38"/>
        <v>5000</v>
      </c>
      <c r="F720" s="33">
        <f t="shared" si="38"/>
        <v>5000</v>
      </c>
      <c r="G720" s="73"/>
      <c r="H720" s="77"/>
    </row>
    <row r="721" spans="1:8" s="70" customFormat="1" ht="30.75">
      <c r="A721" s="101" t="s">
        <v>504</v>
      </c>
      <c r="B721" s="28"/>
      <c r="C721" s="88" t="s">
        <v>324</v>
      </c>
      <c r="D721" s="33">
        <f t="shared" si="38"/>
        <v>15293.8</v>
      </c>
      <c r="E721" s="33">
        <f t="shared" si="38"/>
        <v>5000</v>
      </c>
      <c r="F721" s="33">
        <f t="shared" si="38"/>
        <v>5000</v>
      </c>
      <c r="G721" s="73"/>
      <c r="H721" s="77"/>
    </row>
    <row r="722" spans="1:8" s="70" customFormat="1" ht="15">
      <c r="A722" s="101" t="s">
        <v>504</v>
      </c>
      <c r="B722" s="28" t="s">
        <v>12</v>
      </c>
      <c r="C722" s="26" t="s">
        <v>13</v>
      </c>
      <c r="D722" s="37">
        <f>5000+5467.5+4826.3</f>
        <v>15293.8</v>
      </c>
      <c r="E722" s="37">
        <v>5000</v>
      </c>
      <c r="F722" s="37">
        <v>5000</v>
      </c>
      <c r="G722" s="73"/>
      <c r="H722" s="77"/>
    </row>
    <row r="723" spans="1:8" s="76" customFormat="1" ht="30.75">
      <c r="A723" s="98" t="s">
        <v>299</v>
      </c>
      <c r="B723" s="19"/>
      <c r="C723" s="20" t="s">
        <v>57</v>
      </c>
      <c r="D723" s="21">
        <f>D724+D727+D730+D736+D744+D747+D750+D754+D758+D762+D741+D767+D771+D775+D779</f>
        <v>352234.5</v>
      </c>
      <c r="E723" s="21">
        <f>E724+E727+E730+E736+E744+E747+E750+E754+E758+E762+E741+E767+E771+E775+E779</f>
        <v>265974.5</v>
      </c>
      <c r="F723" s="21">
        <f>F724+F727+F730+F736+F744+F747+F750+F754+F758+F762+F741+F767+F771+F775+F779</f>
        <v>265974.5</v>
      </c>
      <c r="G723" s="73"/>
      <c r="H723" s="75"/>
    </row>
    <row r="724" spans="1:8" s="76" customFormat="1" ht="30.75">
      <c r="A724" s="104" t="s">
        <v>300</v>
      </c>
      <c r="B724" s="25"/>
      <c r="C724" s="26" t="s">
        <v>58</v>
      </c>
      <c r="D724" s="35">
        <f aca="true" t="shared" si="39" ref="D724:F725">D725</f>
        <v>1406</v>
      </c>
      <c r="E724" s="35">
        <f t="shared" si="39"/>
        <v>1406</v>
      </c>
      <c r="F724" s="35">
        <f t="shared" si="39"/>
        <v>1406</v>
      </c>
      <c r="G724" s="73"/>
      <c r="H724" s="75"/>
    </row>
    <row r="725" spans="1:8" s="76" customFormat="1" ht="30.75">
      <c r="A725" s="101" t="s">
        <v>505</v>
      </c>
      <c r="B725" s="25"/>
      <c r="C725" s="88" t="s">
        <v>324</v>
      </c>
      <c r="D725" s="35">
        <f t="shared" si="39"/>
        <v>1406</v>
      </c>
      <c r="E725" s="35">
        <f t="shared" si="39"/>
        <v>1406</v>
      </c>
      <c r="F725" s="35">
        <f t="shared" si="39"/>
        <v>1406</v>
      </c>
      <c r="G725" s="73"/>
      <c r="H725" s="75"/>
    </row>
    <row r="726" spans="1:8" s="70" customFormat="1" ht="15">
      <c r="A726" s="101" t="s">
        <v>505</v>
      </c>
      <c r="B726" s="28" t="s">
        <v>12</v>
      </c>
      <c r="C726" s="23" t="s">
        <v>13</v>
      </c>
      <c r="D726" s="35">
        <v>1406</v>
      </c>
      <c r="E726" s="35">
        <v>1406</v>
      </c>
      <c r="F726" s="35">
        <v>1406</v>
      </c>
      <c r="G726" s="73"/>
      <c r="H726" s="77"/>
    </row>
    <row r="727" spans="1:8" s="70" customFormat="1" ht="30.75">
      <c r="A727" s="104" t="s">
        <v>301</v>
      </c>
      <c r="B727" s="25"/>
      <c r="C727" s="26" t="s">
        <v>59</v>
      </c>
      <c r="D727" s="37">
        <f aca="true" t="shared" si="40" ref="D727:F728">D728</f>
        <v>332</v>
      </c>
      <c r="E727" s="37">
        <f t="shared" si="40"/>
        <v>332</v>
      </c>
      <c r="F727" s="37">
        <f t="shared" si="40"/>
        <v>332</v>
      </c>
      <c r="G727" s="73"/>
      <c r="H727" s="77"/>
    </row>
    <row r="728" spans="1:8" s="70" customFormat="1" ht="30.75">
      <c r="A728" s="101" t="s">
        <v>506</v>
      </c>
      <c r="B728" s="25"/>
      <c r="C728" s="88" t="s">
        <v>324</v>
      </c>
      <c r="D728" s="37">
        <f t="shared" si="40"/>
        <v>332</v>
      </c>
      <c r="E728" s="37">
        <f t="shared" si="40"/>
        <v>332</v>
      </c>
      <c r="F728" s="37">
        <f t="shared" si="40"/>
        <v>332</v>
      </c>
      <c r="G728" s="73"/>
      <c r="H728" s="77"/>
    </row>
    <row r="729" spans="1:8" s="70" customFormat="1" ht="15">
      <c r="A729" s="101" t="s">
        <v>506</v>
      </c>
      <c r="B729" s="28" t="s">
        <v>9</v>
      </c>
      <c r="C729" s="26" t="s">
        <v>577</v>
      </c>
      <c r="D729" s="35">
        <v>332</v>
      </c>
      <c r="E729" s="35">
        <v>332</v>
      </c>
      <c r="F729" s="35">
        <v>332</v>
      </c>
      <c r="G729" s="73"/>
      <c r="H729" s="77"/>
    </row>
    <row r="730" spans="1:8" s="70" customFormat="1" ht="15">
      <c r="A730" s="104" t="s">
        <v>302</v>
      </c>
      <c r="B730" s="25"/>
      <c r="C730" s="26" t="s">
        <v>60</v>
      </c>
      <c r="D730" s="35">
        <f aca="true" t="shared" si="41" ref="D730:F731">D731</f>
        <v>227</v>
      </c>
      <c r="E730" s="35">
        <f t="shared" si="41"/>
        <v>227</v>
      </c>
      <c r="F730" s="35">
        <f t="shared" si="41"/>
        <v>227</v>
      </c>
      <c r="G730" s="73"/>
      <c r="H730" s="77"/>
    </row>
    <row r="731" spans="1:8" s="70" customFormat="1" ht="30.75">
      <c r="A731" s="104" t="s">
        <v>507</v>
      </c>
      <c r="B731" s="25"/>
      <c r="C731" s="88" t="s">
        <v>324</v>
      </c>
      <c r="D731" s="35">
        <f t="shared" si="41"/>
        <v>227</v>
      </c>
      <c r="E731" s="35">
        <f t="shared" si="41"/>
        <v>227</v>
      </c>
      <c r="F731" s="35">
        <f t="shared" si="41"/>
        <v>227</v>
      </c>
      <c r="G731" s="73"/>
      <c r="H731" s="77"/>
    </row>
    <row r="732" spans="1:8" s="70" customFormat="1" ht="15">
      <c r="A732" s="104" t="s">
        <v>507</v>
      </c>
      <c r="B732" s="28" t="s">
        <v>9</v>
      </c>
      <c r="C732" s="26" t="s">
        <v>577</v>
      </c>
      <c r="D732" s="35">
        <v>227</v>
      </c>
      <c r="E732" s="35">
        <v>227</v>
      </c>
      <c r="F732" s="35">
        <v>227</v>
      </c>
      <c r="G732" s="73"/>
      <c r="H732" s="77"/>
    </row>
    <row r="733" spans="1:8" s="70" customFormat="1" ht="30.75" hidden="1">
      <c r="A733" s="104" t="s">
        <v>557</v>
      </c>
      <c r="B733" s="28"/>
      <c r="C733" s="88" t="s">
        <v>558</v>
      </c>
      <c r="D733" s="35">
        <f>D734</f>
        <v>0</v>
      </c>
      <c r="E733" s="35">
        <f>E734</f>
        <v>0</v>
      </c>
      <c r="F733" s="35">
        <f>F734</f>
        <v>0</v>
      </c>
      <c r="G733" s="73"/>
      <c r="H733" s="77"/>
    </row>
    <row r="734" spans="1:8" s="70" customFormat="1" ht="30.75" hidden="1">
      <c r="A734" s="104" t="s">
        <v>560</v>
      </c>
      <c r="B734" s="28"/>
      <c r="C734" s="41" t="s">
        <v>561</v>
      </c>
      <c r="D734" s="35">
        <v>0</v>
      </c>
      <c r="E734" s="35">
        <v>0</v>
      </c>
      <c r="F734" s="35">
        <v>0</v>
      </c>
      <c r="G734" s="73"/>
      <c r="H734" s="77"/>
    </row>
    <row r="735" spans="1:8" s="70" customFormat="1" ht="15" hidden="1">
      <c r="A735" s="104" t="s">
        <v>560</v>
      </c>
      <c r="B735" s="28" t="s">
        <v>12</v>
      </c>
      <c r="C735" s="23" t="s">
        <v>13</v>
      </c>
      <c r="D735" s="35"/>
      <c r="E735" s="35"/>
      <c r="F735" s="35"/>
      <c r="G735" s="73"/>
      <c r="H735" s="77"/>
    </row>
    <row r="736" spans="1:8" s="70" customFormat="1" ht="15">
      <c r="A736" s="104" t="s">
        <v>303</v>
      </c>
      <c r="B736" s="25"/>
      <c r="C736" s="30" t="s">
        <v>61</v>
      </c>
      <c r="D736" s="35">
        <f>D737</f>
        <v>69858.7</v>
      </c>
      <c r="E736" s="35">
        <f>E737</f>
        <v>0</v>
      </c>
      <c r="F736" s="35">
        <f>F737</f>
        <v>0</v>
      </c>
      <c r="G736" s="73"/>
      <c r="H736" s="77"/>
    </row>
    <row r="737" spans="1:8" s="70" customFormat="1" ht="30.75">
      <c r="A737" s="104" t="s">
        <v>508</v>
      </c>
      <c r="B737" s="25"/>
      <c r="C737" s="88" t="s">
        <v>324</v>
      </c>
      <c r="D737" s="35">
        <f>D740</f>
        <v>69858.7</v>
      </c>
      <c r="E737" s="35">
        <f>E740</f>
        <v>0</v>
      </c>
      <c r="F737" s="35">
        <f>F740</f>
        <v>0</v>
      </c>
      <c r="G737" s="73"/>
      <c r="H737" s="77"/>
    </row>
    <row r="738" spans="1:8" s="70" customFormat="1" ht="15" hidden="1">
      <c r="A738" s="104" t="s">
        <v>508</v>
      </c>
      <c r="B738" s="28" t="s">
        <v>9</v>
      </c>
      <c r="C738" s="26" t="s">
        <v>577</v>
      </c>
      <c r="D738" s="35"/>
      <c r="E738" s="35"/>
      <c r="F738" s="35"/>
      <c r="G738" s="73"/>
      <c r="H738" s="77"/>
    </row>
    <row r="739" spans="1:8" s="70" customFormat="1" ht="15" hidden="1">
      <c r="A739" s="104" t="s">
        <v>508</v>
      </c>
      <c r="B739" s="22" t="s">
        <v>14</v>
      </c>
      <c r="C739" s="23" t="s">
        <v>15</v>
      </c>
      <c r="D739" s="35"/>
      <c r="E739" s="35"/>
      <c r="F739" s="35"/>
      <c r="G739" s="73"/>
      <c r="H739" s="77"/>
    </row>
    <row r="740" spans="1:8" s="79" customFormat="1" ht="15">
      <c r="A740" s="104" t="s">
        <v>508</v>
      </c>
      <c r="B740" s="25" t="s">
        <v>12</v>
      </c>
      <c r="C740" s="26" t="s">
        <v>13</v>
      </c>
      <c r="D740" s="35">
        <v>69858.7</v>
      </c>
      <c r="E740" s="35">
        <v>0</v>
      </c>
      <c r="F740" s="35">
        <v>0</v>
      </c>
      <c r="G740" s="73"/>
      <c r="H740" s="78"/>
    </row>
    <row r="741" spans="1:8" s="70" customFormat="1" ht="15">
      <c r="A741" s="104" t="s">
        <v>304</v>
      </c>
      <c r="B741" s="87"/>
      <c r="C741" s="88" t="s">
        <v>634</v>
      </c>
      <c r="D741" s="89">
        <f aca="true" t="shared" si="42" ref="D741:F742">D742</f>
        <v>645</v>
      </c>
      <c r="E741" s="89">
        <f t="shared" si="42"/>
        <v>645</v>
      </c>
      <c r="F741" s="89">
        <f t="shared" si="42"/>
        <v>645</v>
      </c>
      <c r="H741" s="77"/>
    </row>
    <row r="742" spans="1:8" s="70" customFormat="1" ht="30.75">
      <c r="A742" s="104" t="s">
        <v>509</v>
      </c>
      <c r="B742" s="87"/>
      <c r="C742" s="88" t="s">
        <v>324</v>
      </c>
      <c r="D742" s="89">
        <f t="shared" si="42"/>
        <v>645</v>
      </c>
      <c r="E742" s="89">
        <f t="shared" si="42"/>
        <v>645</v>
      </c>
      <c r="F742" s="89">
        <f t="shared" si="42"/>
        <v>645</v>
      </c>
      <c r="H742" s="77"/>
    </row>
    <row r="743" spans="1:8" s="70" customFormat="1" ht="15">
      <c r="A743" s="104" t="s">
        <v>509</v>
      </c>
      <c r="B743" s="28" t="s">
        <v>9</v>
      </c>
      <c r="C743" s="26" t="s">
        <v>577</v>
      </c>
      <c r="D743" s="37">
        <v>645</v>
      </c>
      <c r="E743" s="37">
        <v>645</v>
      </c>
      <c r="F743" s="37">
        <v>645</v>
      </c>
      <c r="H743" s="77"/>
    </row>
    <row r="744" spans="1:8" s="79" customFormat="1" ht="46.5">
      <c r="A744" s="104" t="s">
        <v>305</v>
      </c>
      <c r="B744" s="25"/>
      <c r="C744" s="23" t="s">
        <v>110</v>
      </c>
      <c r="D744" s="37">
        <f aca="true" t="shared" si="43" ref="D744:F745">D745</f>
        <v>3000</v>
      </c>
      <c r="E744" s="37">
        <f t="shared" si="43"/>
        <v>1512</v>
      </c>
      <c r="F744" s="37">
        <f t="shared" si="43"/>
        <v>1512</v>
      </c>
      <c r="G744" s="73"/>
      <c r="H744" s="78"/>
    </row>
    <row r="745" spans="1:8" s="79" customFormat="1" ht="30.75">
      <c r="A745" s="104" t="s">
        <v>510</v>
      </c>
      <c r="B745" s="87"/>
      <c r="C745" s="88" t="s">
        <v>324</v>
      </c>
      <c r="D745" s="37">
        <f t="shared" si="43"/>
        <v>3000</v>
      </c>
      <c r="E745" s="37">
        <f t="shared" si="43"/>
        <v>1512</v>
      </c>
      <c r="F745" s="37">
        <f t="shared" si="43"/>
        <v>1512</v>
      </c>
      <c r="G745" s="73"/>
      <c r="H745" s="78"/>
    </row>
    <row r="746" spans="1:8" s="70" customFormat="1" ht="15">
      <c r="A746" s="104" t="s">
        <v>510</v>
      </c>
      <c r="B746" s="28" t="s">
        <v>9</v>
      </c>
      <c r="C746" s="23" t="s">
        <v>577</v>
      </c>
      <c r="D746" s="37">
        <v>3000</v>
      </c>
      <c r="E746" s="37">
        <v>1512</v>
      </c>
      <c r="F746" s="37">
        <v>1512</v>
      </c>
      <c r="G746" s="73"/>
      <c r="H746" s="77"/>
    </row>
    <row r="747" spans="1:8" s="70" customFormat="1" ht="30.75" hidden="1">
      <c r="A747" s="101" t="s">
        <v>306</v>
      </c>
      <c r="B747" s="25"/>
      <c r="C747" s="41" t="s">
        <v>62</v>
      </c>
      <c r="D747" s="35">
        <f aca="true" t="shared" si="44" ref="D747:F748">D748</f>
        <v>0</v>
      </c>
      <c r="E747" s="35">
        <f t="shared" si="44"/>
        <v>0</v>
      </c>
      <c r="F747" s="35">
        <f t="shared" si="44"/>
        <v>0</v>
      </c>
      <c r="G747" s="73"/>
      <c r="H747" s="77"/>
    </row>
    <row r="748" spans="1:8" s="70" customFormat="1" ht="46.5" hidden="1">
      <c r="A748" s="99" t="s">
        <v>114</v>
      </c>
      <c r="B748" s="22"/>
      <c r="C748" s="41" t="s">
        <v>100</v>
      </c>
      <c r="D748" s="35">
        <f t="shared" si="44"/>
        <v>0</v>
      </c>
      <c r="E748" s="35">
        <f t="shared" si="44"/>
        <v>0</v>
      </c>
      <c r="F748" s="35">
        <f t="shared" si="44"/>
        <v>0</v>
      </c>
      <c r="G748" s="73"/>
      <c r="H748" s="77"/>
    </row>
    <row r="749" spans="1:8" s="70" customFormat="1" ht="15" hidden="1">
      <c r="A749" s="99" t="s">
        <v>114</v>
      </c>
      <c r="B749" s="25" t="s">
        <v>12</v>
      </c>
      <c r="C749" s="26" t="s">
        <v>13</v>
      </c>
      <c r="D749" s="35">
        <f>5000-5000</f>
        <v>0</v>
      </c>
      <c r="E749" s="35">
        <f>5000-5000</f>
        <v>0</v>
      </c>
      <c r="F749" s="35">
        <f>5000-5000</f>
        <v>0</v>
      </c>
      <c r="G749" s="73"/>
      <c r="H749" s="77"/>
    </row>
    <row r="750" spans="1:8" s="70" customFormat="1" ht="15">
      <c r="A750" s="104" t="s">
        <v>307</v>
      </c>
      <c r="B750" s="25"/>
      <c r="C750" s="30" t="s">
        <v>106</v>
      </c>
      <c r="D750" s="35">
        <f>D751</f>
        <v>52352.4</v>
      </c>
      <c r="E750" s="35">
        <f>E751</f>
        <v>52352.4</v>
      </c>
      <c r="F750" s="35">
        <f>F751</f>
        <v>52352.4</v>
      </c>
      <c r="G750" s="73"/>
      <c r="H750" s="77"/>
    </row>
    <row r="751" spans="1:8" s="70" customFormat="1" ht="30.75">
      <c r="A751" s="104" t="s">
        <v>511</v>
      </c>
      <c r="B751" s="25"/>
      <c r="C751" s="88" t="s">
        <v>324</v>
      </c>
      <c r="D751" s="35">
        <f>D752+D753</f>
        <v>52352.4</v>
      </c>
      <c r="E751" s="35">
        <f>E752+E753</f>
        <v>52352.4</v>
      </c>
      <c r="F751" s="35">
        <f>F752+F753</f>
        <v>52352.4</v>
      </c>
      <c r="G751" s="73"/>
      <c r="H751" s="77"/>
    </row>
    <row r="752" spans="1:8" s="70" customFormat="1" ht="46.5">
      <c r="A752" s="104" t="s">
        <v>511</v>
      </c>
      <c r="B752" s="25" t="s">
        <v>7</v>
      </c>
      <c r="C752" s="26" t="s">
        <v>8</v>
      </c>
      <c r="D752" s="37">
        <f>44598.1+7154.3</f>
        <v>51752.4</v>
      </c>
      <c r="E752" s="37">
        <f>44598.1+7154.3</f>
        <v>51752.4</v>
      </c>
      <c r="F752" s="37">
        <f>44598.1+7154.3</f>
        <v>51752.4</v>
      </c>
      <c r="G752" s="73"/>
      <c r="H752" s="77"/>
    </row>
    <row r="753" spans="1:8" s="70" customFormat="1" ht="15">
      <c r="A753" s="104" t="s">
        <v>511</v>
      </c>
      <c r="B753" s="28" t="s">
        <v>9</v>
      </c>
      <c r="C753" s="23" t="s">
        <v>577</v>
      </c>
      <c r="D753" s="37">
        <v>600</v>
      </c>
      <c r="E753" s="37">
        <v>600</v>
      </c>
      <c r="F753" s="37">
        <v>600</v>
      </c>
      <c r="G753" s="73"/>
      <c r="H753" s="77"/>
    </row>
    <row r="754" spans="1:8" s="70" customFormat="1" ht="30.75">
      <c r="A754" s="104" t="s">
        <v>308</v>
      </c>
      <c r="B754" s="25"/>
      <c r="C754" s="30" t="s">
        <v>614</v>
      </c>
      <c r="D754" s="35">
        <f>D755</f>
        <v>36236.7</v>
      </c>
      <c r="E754" s="35">
        <f>E755</f>
        <v>36236.7</v>
      </c>
      <c r="F754" s="35">
        <f>F755</f>
        <v>36236.7</v>
      </c>
      <c r="G754" s="73"/>
      <c r="H754" s="77"/>
    </row>
    <row r="755" spans="1:8" s="70" customFormat="1" ht="30.75">
      <c r="A755" s="104" t="s">
        <v>512</v>
      </c>
      <c r="B755" s="25"/>
      <c r="C755" s="88" t="s">
        <v>324</v>
      </c>
      <c r="D755" s="35">
        <f>D756+D757</f>
        <v>36236.7</v>
      </c>
      <c r="E755" s="35">
        <f>E756+E757</f>
        <v>36236.7</v>
      </c>
      <c r="F755" s="35">
        <f>F756+F757</f>
        <v>36236.7</v>
      </c>
      <c r="G755" s="73"/>
      <c r="H755" s="77"/>
    </row>
    <row r="756" spans="1:8" s="70" customFormat="1" ht="46.5">
      <c r="A756" s="104" t="s">
        <v>512</v>
      </c>
      <c r="B756" s="25" t="s">
        <v>7</v>
      </c>
      <c r="C756" s="26" t="s">
        <v>8</v>
      </c>
      <c r="D756" s="37">
        <f>29734.1+4772.4</f>
        <v>34506.5</v>
      </c>
      <c r="E756" s="37">
        <f>29734.1+4772.4</f>
        <v>34506.5</v>
      </c>
      <c r="F756" s="37">
        <f>29734.1+4772.4</f>
        <v>34506.5</v>
      </c>
      <c r="G756" s="73"/>
      <c r="H756" s="77"/>
    </row>
    <row r="757" spans="1:8" s="70" customFormat="1" ht="15">
      <c r="A757" s="104" t="s">
        <v>512</v>
      </c>
      <c r="B757" s="34" t="s">
        <v>9</v>
      </c>
      <c r="C757" s="26" t="s">
        <v>577</v>
      </c>
      <c r="D757" s="37">
        <f>1730.2+7500-7500</f>
        <v>1730.2000000000007</v>
      </c>
      <c r="E757" s="37">
        <v>1730.2</v>
      </c>
      <c r="F757" s="37">
        <v>1730.2</v>
      </c>
      <c r="G757" s="73"/>
      <c r="H757" s="77"/>
    </row>
    <row r="758" spans="1:8" s="70" customFormat="1" ht="15">
      <c r="A758" s="104" t="s">
        <v>309</v>
      </c>
      <c r="B758" s="25"/>
      <c r="C758" s="23" t="s">
        <v>130</v>
      </c>
      <c r="D758" s="35">
        <f>D760+D761</f>
        <v>16016.3</v>
      </c>
      <c r="E758" s="35">
        <f>E760+E761</f>
        <v>16016.3</v>
      </c>
      <c r="F758" s="35">
        <f>F760+F761</f>
        <v>16016.3</v>
      </c>
      <c r="G758" s="73"/>
      <c r="H758" s="77"/>
    </row>
    <row r="759" spans="1:8" s="70" customFormat="1" ht="30.75">
      <c r="A759" s="104" t="s">
        <v>513</v>
      </c>
      <c r="B759" s="25"/>
      <c r="C759" s="88" t="s">
        <v>324</v>
      </c>
      <c r="D759" s="35">
        <f>D760+D761</f>
        <v>16016.3</v>
      </c>
      <c r="E759" s="35">
        <f>E760+E761</f>
        <v>16016.3</v>
      </c>
      <c r="F759" s="35">
        <f>F760+F761</f>
        <v>16016.3</v>
      </c>
      <c r="G759" s="73"/>
      <c r="H759" s="77"/>
    </row>
    <row r="760" spans="1:8" s="70" customFormat="1" ht="46.5">
      <c r="A760" s="104" t="s">
        <v>513</v>
      </c>
      <c r="B760" s="25" t="s">
        <v>7</v>
      </c>
      <c r="C760" s="26" t="s">
        <v>8</v>
      </c>
      <c r="D760" s="37">
        <f>13409.9+2152.2</f>
        <v>15562.099999999999</v>
      </c>
      <c r="E760" s="37">
        <f>13409.9+2152.2</f>
        <v>15562.099999999999</v>
      </c>
      <c r="F760" s="37">
        <f>13409.9+2152.2</f>
        <v>15562.099999999999</v>
      </c>
      <c r="G760" s="73"/>
      <c r="H760" s="77"/>
    </row>
    <row r="761" spans="1:8" s="70" customFormat="1" ht="15">
      <c r="A761" s="104" t="s">
        <v>513</v>
      </c>
      <c r="B761" s="34" t="s">
        <v>9</v>
      </c>
      <c r="C761" s="26" t="s">
        <v>577</v>
      </c>
      <c r="D761" s="37">
        <v>454.2</v>
      </c>
      <c r="E761" s="37">
        <v>454.2</v>
      </c>
      <c r="F761" s="37">
        <v>454.2</v>
      </c>
      <c r="G761" s="73"/>
      <c r="H761" s="77"/>
    </row>
    <row r="762" spans="1:8" s="79" customFormat="1" ht="30.75">
      <c r="A762" s="104" t="s">
        <v>310</v>
      </c>
      <c r="B762" s="25"/>
      <c r="C762" s="30" t="s">
        <v>109</v>
      </c>
      <c r="D762" s="37">
        <f>D763</f>
        <v>100811.90000000001</v>
      </c>
      <c r="E762" s="37">
        <f>E763</f>
        <v>95898.6</v>
      </c>
      <c r="F762" s="37">
        <f>F763</f>
        <v>95898.6</v>
      </c>
      <c r="G762" s="73"/>
      <c r="H762" s="78"/>
    </row>
    <row r="763" spans="1:8" s="79" customFormat="1" ht="30.75">
      <c r="A763" s="104" t="s">
        <v>514</v>
      </c>
      <c r="B763" s="25"/>
      <c r="C763" s="88" t="s">
        <v>324</v>
      </c>
      <c r="D763" s="37">
        <f>D764+D765+D766</f>
        <v>100811.90000000001</v>
      </c>
      <c r="E763" s="37">
        <f>E764+E765+E766</f>
        <v>95898.6</v>
      </c>
      <c r="F763" s="37">
        <f>F764+F765+F766</f>
        <v>95898.6</v>
      </c>
      <c r="G763" s="73"/>
      <c r="H763" s="78"/>
    </row>
    <row r="764" spans="1:8" s="79" customFormat="1" ht="46.5">
      <c r="A764" s="104" t="s">
        <v>514</v>
      </c>
      <c r="B764" s="25" t="s">
        <v>7</v>
      </c>
      <c r="C764" s="26" t="s">
        <v>8</v>
      </c>
      <c r="D764" s="37">
        <f>75538.8+5050</f>
        <v>80588.8</v>
      </c>
      <c r="E764" s="37">
        <f>75538.8+5050</f>
        <v>80588.8</v>
      </c>
      <c r="F764" s="37">
        <f>75538.8+5050</f>
        <v>80588.8</v>
      </c>
      <c r="G764" s="73"/>
      <c r="H764" s="78"/>
    </row>
    <row r="765" spans="1:8" s="79" customFormat="1" ht="15">
      <c r="A765" s="104" t="s">
        <v>514</v>
      </c>
      <c r="B765" s="34" t="s">
        <v>9</v>
      </c>
      <c r="C765" s="26" t="s">
        <v>577</v>
      </c>
      <c r="D765" s="37">
        <v>20222.3</v>
      </c>
      <c r="E765" s="37">
        <v>15309</v>
      </c>
      <c r="F765" s="37">
        <v>15309</v>
      </c>
      <c r="G765" s="73"/>
      <c r="H765" s="78"/>
    </row>
    <row r="766" spans="1:8" s="79" customFormat="1" ht="15">
      <c r="A766" s="104" t="s">
        <v>514</v>
      </c>
      <c r="B766" s="42" t="s">
        <v>12</v>
      </c>
      <c r="C766" s="26" t="s">
        <v>13</v>
      </c>
      <c r="D766" s="37">
        <v>0.8</v>
      </c>
      <c r="E766" s="37">
        <v>0.8</v>
      </c>
      <c r="F766" s="37">
        <v>0.8</v>
      </c>
      <c r="G766" s="73"/>
      <c r="H766" s="78"/>
    </row>
    <row r="767" spans="1:8" s="79" customFormat="1" ht="15">
      <c r="A767" s="104" t="s">
        <v>615</v>
      </c>
      <c r="B767" s="25"/>
      <c r="C767" s="30" t="s">
        <v>617</v>
      </c>
      <c r="D767" s="37">
        <f>D768</f>
        <v>18953.4</v>
      </c>
      <c r="E767" s="37">
        <f>E768</f>
        <v>18953.4</v>
      </c>
      <c r="F767" s="37">
        <f>F768</f>
        <v>18953.4</v>
      </c>
      <c r="G767" s="73"/>
      <c r="H767" s="78"/>
    </row>
    <row r="768" spans="1:8" s="79" customFormat="1" ht="30.75">
      <c r="A768" s="104" t="s">
        <v>616</v>
      </c>
      <c r="B768" s="25"/>
      <c r="C768" s="88" t="s">
        <v>324</v>
      </c>
      <c r="D768" s="37">
        <f>D769+D770</f>
        <v>18953.4</v>
      </c>
      <c r="E768" s="37">
        <f>E769+E770</f>
        <v>18953.4</v>
      </c>
      <c r="F768" s="37">
        <f>F769+F770</f>
        <v>18953.4</v>
      </c>
      <c r="G768" s="73"/>
      <c r="H768" s="78"/>
    </row>
    <row r="769" spans="1:8" s="79" customFormat="1" ht="46.5">
      <c r="A769" s="104" t="s">
        <v>616</v>
      </c>
      <c r="B769" s="25" t="s">
        <v>7</v>
      </c>
      <c r="C769" s="26" t="s">
        <v>8</v>
      </c>
      <c r="D769" s="37">
        <f>15985.8+2565.7</f>
        <v>18551.5</v>
      </c>
      <c r="E769" s="37">
        <f>15985.8+2565.7</f>
        <v>18551.5</v>
      </c>
      <c r="F769" s="37">
        <f>15985.8+2565.7</f>
        <v>18551.5</v>
      </c>
      <c r="G769" s="73"/>
      <c r="H769" s="78"/>
    </row>
    <row r="770" spans="1:8" s="79" customFormat="1" ht="15">
      <c r="A770" s="104" t="s">
        <v>616</v>
      </c>
      <c r="B770" s="34" t="s">
        <v>9</v>
      </c>
      <c r="C770" s="26" t="s">
        <v>577</v>
      </c>
      <c r="D770" s="37">
        <v>401.9</v>
      </c>
      <c r="E770" s="37">
        <v>401.9</v>
      </c>
      <c r="F770" s="37">
        <v>401.9</v>
      </c>
      <c r="G770" s="73"/>
      <c r="H770" s="78"/>
    </row>
    <row r="771" spans="1:8" s="79" customFormat="1" ht="15">
      <c r="A771" s="104" t="s">
        <v>619</v>
      </c>
      <c r="B771" s="25"/>
      <c r="C771" s="30" t="s">
        <v>620</v>
      </c>
      <c r="D771" s="37">
        <f>D772</f>
        <v>14913.1</v>
      </c>
      <c r="E771" s="37">
        <f>E772</f>
        <v>14913.1</v>
      </c>
      <c r="F771" s="37">
        <f>F772</f>
        <v>14913.1</v>
      </c>
      <c r="G771" s="73"/>
      <c r="H771" s="78"/>
    </row>
    <row r="772" spans="1:8" s="79" customFormat="1" ht="30.75">
      <c r="A772" s="104" t="s">
        <v>618</v>
      </c>
      <c r="B772" s="25"/>
      <c r="C772" s="88" t="s">
        <v>324</v>
      </c>
      <c r="D772" s="37">
        <f>D773+D774</f>
        <v>14913.1</v>
      </c>
      <c r="E772" s="37">
        <f>E773+E774</f>
        <v>14913.1</v>
      </c>
      <c r="F772" s="37">
        <f>F773+F774</f>
        <v>14913.1</v>
      </c>
      <c r="G772" s="73"/>
      <c r="H772" s="78"/>
    </row>
    <row r="773" spans="1:8" s="79" customFormat="1" ht="46.5">
      <c r="A773" s="104" t="s">
        <v>618</v>
      </c>
      <c r="B773" s="25" t="s">
        <v>7</v>
      </c>
      <c r="C773" s="26" t="s">
        <v>8</v>
      </c>
      <c r="D773" s="37">
        <f>12604.7+90+2037.5</f>
        <v>14732.2</v>
      </c>
      <c r="E773" s="37">
        <f>12604.7+90+2037.5</f>
        <v>14732.2</v>
      </c>
      <c r="F773" s="37">
        <f>12604.7+90+2037.5</f>
        <v>14732.2</v>
      </c>
      <c r="G773" s="73"/>
      <c r="H773" s="78"/>
    </row>
    <row r="774" spans="1:8" s="79" customFormat="1" ht="15">
      <c r="A774" s="104" t="s">
        <v>618</v>
      </c>
      <c r="B774" s="34" t="s">
        <v>9</v>
      </c>
      <c r="C774" s="26" t="s">
        <v>577</v>
      </c>
      <c r="D774" s="37">
        <v>180.9</v>
      </c>
      <c r="E774" s="37">
        <v>180.9</v>
      </c>
      <c r="F774" s="37">
        <v>180.9</v>
      </c>
      <c r="G774" s="73"/>
      <c r="H774" s="78"/>
    </row>
    <row r="775" spans="1:8" s="79" customFormat="1" ht="15">
      <c r="A775" s="104" t="s">
        <v>621</v>
      </c>
      <c r="B775" s="25"/>
      <c r="C775" s="30" t="s">
        <v>623</v>
      </c>
      <c r="D775" s="37">
        <f>D776</f>
        <v>27482</v>
      </c>
      <c r="E775" s="37">
        <f>E776</f>
        <v>27482</v>
      </c>
      <c r="F775" s="37">
        <f>F776</f>
        <v>27482</v>
      </c>
      <c r="G775" s="73"/>
      <c r="H775" s="78"/>
    </row>
    <row r="776" spans="1:8" s="79" customFormat="1" ht="30.75">
      <c r="A776" s="104" t="s">
        <v>622</v>
      </c>
      <c r="B776" s="25"/>
      <c r="C776" s="88" t="s">
        <v>324</v>
      </c>
      <c r="D776" s="37">
        <f>D777+D778</f>
        <v>27482</v>
      </c>
      <c r="E776" s="37">
        <f>E777+E778</f>
        <v>27482</v>
      </c>
      <c r="F776" s="37">
        <f>F777+F778</f>
        <v>27482</v>
      </c>
      <c r="G776" s="73"/>
      <c r="H776" s="78"/>
    </row>
    <row r="777" spans="1:8" s="79" customFormat="1" ht="46.5">
      <c r="A777" s="104" t="s">
        <v>622</v>
      </c>
      <c r="B777" s="25" t="s">
        <v>7</v>
      </c>
      <c r="C777" s="26" t="s">
        <v>8</v>
      </c>
      <c r="D777" s="37">
        <f>23377.2+3752</f>
        <v>27129.2</v>
      </c>
      <c r="E777" s="37">
        <f>23377.2+3752</f>
        <v>27129.2</v>
      </c>
      <c r="F777" s="37">
        <f>23377.2+3752</f>
        <v>27129.2</v>
      </c>
      <c r="G777" s="73"/>
      <c r="H777" s="78"/>
    </row>
    <row r="778" spans="1:8" s="79" customFormat="1" ht="15">
      <c r="A778" s="104" t="s">
        <v>622</v>
      </c>
      <c r="B778" s="34" t="s">
        <v>9</v>
      </c>
      <c r="C778" s="26" t="s">
        <v>577</v>
      </c>
      <c r="D778" s="37">
        <v>352.8</v>
      </c>
      <c r="E778" s="37">
        <v>352.8</v>
      </c>
      <c r="F778" s="37">
        <v>352.8</v>
      </c>
      <c r="G778" s="73"/>
      <c r="H778" s="78"/>
    </row>
    <row r="779" spans="1:8" s="79" customFormat="1" ht="30.75">
      <c r="A779" s="104" t="s">
        <v>635</v>
      </c>
      <c r="B779" s="25"/>
      <c r="C779" s="26" t="s">
        <v>648</v>
      </c>
      <c r="D779" s="35">
        <f aca="true" t="shared" si="45" ref="D779:F780">D780</f>
        <v>10000</v>
      </c>
      <c r="E779" s="35">
        <f t="shared" si="45"/>
        <v>0</v>
      </c>
      <c r="F779" s="35">
        <f t="shared" si="45"/>
        <v>0</v>
      </c>
      <c r="G779" s="73"/>
      <c r="H779" s="78"/>
    </row>
    <row r="780" spans="1:8" s="79" customFormat="1" ht="30.75">
      <c r="A780" s="101" t="s">
        <v>636</v>
      </c>
      <c r="B780" s="25"/>
      <c r="C780" s="88" t="s">
        <v>324</v>
      </c>
      <c r="D780" s="35">
        <f t="shared" si="45"/>
        <v>10000</v>
      </c>
      <c r="E780" s="35">
        <f t="shared" si="45"/>
        <v>0</v>
      </c>
      <c r="F780" s="35">
        <f t="shared" si="45"/>
        <v>0</v>
      </c>
      <c r="G780" s="73"/>
      <c r="H780" s="78"/>
    </row>
    <row r="781" spans="1:8" s="79" customFormat="1" ht="15">
      <c r="A781" s="101" t="s">
        <v>636</v>
      </c>
      <c r="B781" s="28" t="s">
        <v>12</v>
      </c>
      <c r="C781" s="23" t="s">
        <v>13</v>
      </c>
      <c r="D781" s="35">
        <v>10000</v>
      </c>
      <c r="E781" s="35">
        <v>0</v>
      </c>
      <c r="F781" s="35">
        <v>0</v>
      </c>
      <c r="G781" s="73"/>
      <c r="H781" s="78"/>
    </row>
    <row r="782" spans="1:8" s="70" customFormat="1" ht="15">
      <c r="A782" s="98" t="s">
        <v>311</v>
      </c>
      <c r="B782" s="39"/>
      <c r="C782" s="20" t="s">
        <v>63</v>
      </c>
      <c r="D782" s="21">
        <f aca="true" t="shared" si="46" ref="D782:F783">D783</f>
        <v>19400</v>
      </c>
      <c r="E782" s="21">
        <f t="shared" si="46"/>
        <v>19400</v>
      </c>
      <c r="F782" s="21">
        <f t="shared" si="46"/>
        <v>19400</v>
      </c>
      <c r="G782" s="73"/>
      <c r="H782" s="77"/>
    </row>
    <row r="783" spans="1:8" s="70" customFormat="1" ht="15">
      <c r="A783" s="99" t="s">
        <v>312</v>
      </c>
      <c r="B783" s="45"/>
      <c r="C783" s="23" t="s">
        <v>64</v>
      </c>
      <c r="D783" s="37">
        <f t="shared" si="46"/>
        <v>19400</v>
      </c>
      <c r="E783" s="37">
        <f t="shared" si="46"/>
        <v>19400</v>
      </c>
      <c r="F783" s="37">
        <f t="shared" si="46"/>
        <v>19400</v>
      </c>
      <c r="G783" s="73"/>
      <c r="H783" s="77"/>
    </row>
    <row r="784" spans="1:8" s="70" customFormat="1" ht="30.75">
      <c r="A784" s="104" t="s">
        <v>515</v>
      </c>
      <c r="B784" s="25"/>
      <c r="C784" s="88" t="s">
        <v>324</v>
      </c>
      <c r="D784" s="37">
        <f>D785+D786</f>
        <v>19400</v>
      </c>
      <c r="E784" s="37">
        <f>E785+E786</f>
        <v>19400</v>
      </c>
      <c r="F784" s="37">
        <f>F785+F786</f>
        <v>19400</v>
      </c>
      <c r="G784" s="73"/>
      <c r="H784" s="77"/>
    </row>
    <row r="785" spans="1:8" s="70" customFormat="1" ht="15">
      <c r="A785" s="99" t="s">
        <v>516</v>
      </c>
      <c r="B785" s="22" t="s">
        <v>9</v>
      </c>
      <c r="C785" s="23" t="s">
        <v>577</v>
      </c>
      <c r="D785" s="37">
        <v>12060</v>
      </c>
      <c r="E785" s="37">
        <v>12060</v>
      </c>
      <c r="F785" s="37">
        <v>12060</v>
      </c>
      <c r="G785" s="73"/>
      <c r="H785" s="77"/>
    </row>
    <row r="786" spans="1:8" s="70" customFormat="1" ht="30.75">
      <c r="A786" s="99" t="s">
        <v>516</v>
      </c>
      <c r="B786" s="29" t="s">
        <v>10</v>
      </c>
      <c r="C786" s="30" t="s">
        <v>11</v>
      </c>
      <c r="D786" s="37">
        <v>7340</v>
      </c>
      <c r="E786" s="37">
        <v>7340</v>
      </c>
      <c r="F786" s="37">
        <v>7340</v>
      </c>
      <c r="G786" s="73"/>
      <c r="H786" s="77"/>
    </row>
    <row r="787" spans="1:8" s="70" customFormat="1" ht="15">
      <c r="A787" s="98" t="s">
        <v>313</v>
      </c>
      <c r="B787" s="19"/>
      <c r="C787" s="20" t="s">
        <v>65</v>
      </c>
      <c r="D787" s="21">
        <f aca="true" t="shared" si="47" ref="D787:F789">D788</f>
        <v>121000</v>
      </c>
      <c r="E787" s="21">
        <f t="shared" si="47"/>
        <v>260500</v>
      </c>
      <c r="F787" s="21">
        <f t="shared" si="47"/>
        <v>372200</v>
      </c>
      <c r="G787" s="73"/>
      <c r="H787" s="77"/>
    </row>
    <row r="788" spans="1:8" s="70" customFormat="1" ht="15">
      <c r="A788" s="104" t="s">
        <v>314</v>
      </c>
      <c r="B788" s="25"/>
      <c r="C788" s="30" t="s">
        <v>66</v>
      </c>
      <c r="D788" s="33">
        <f t="shared" si="47"/>
        <v>121000</v>
      </c>
      <c r="E788" s="33">
        <f t="shared" si="47"/>
        <v>260500</v>
      </c>
      <c r="F788" s="33">
        <f t="shared" si="47"/>
        <v>372200</v>
      </c>
      <c r="G788" s="73"/>
      <c r="H788" s="77"/>
    </row>
    <row r="789" spans="1:8" s="70" customFormat="1" ht="30.75">
      <c r="A789" s="99" t="s">
        <v>517</v>
      </c>
      <c r="B789" s="25"/>
      <c r="C789" s="88" t="s">
        <v>324</v>
      </c>
      <c r="D789" s="33">
        <f t="shared" si="47"/>
        <v>121000</v>
      </c>
      <c r="E789" s="33">
        <f t="shared" si="47"/>
        <v>260500</v>
      </c>
      <c r="F789" s="33">
        <f t="shared" si="47"/>
        <v>372200</v>
      </c>
      <c r="G789" s="73"/>
      <c r="H789" s="77"/>
    </row>
    <row r="790" spans="1:8" s="70" customFormat="1" ht="15">
      <c r="A790" s="99" t="s">
        <v>517</v>
      </c>
      <c r="B790" s="25" t="s">
        <v>67</v>
      </c>
      <c r="C790" s="30" t="s">
        <v>68</v>
      </c>
      <c r="D790" s="31">
        <v>121000</v>
      </c>
      <c r="E790" s="31">
        <v>260500</v>
      </c>
      <c r="F790" s="31">
        <v>372200</v>
      </c>
      <c r="G790" s="73"/>
      <c r="H790" s="77"/>
    </row>
    <row r="791" spans="1:8" s="70" customFormat="1" ht="15" hidden="1">
      <c r="A791" s="98" t="s">
        <v>526</v>
      </c>
      <c r="B791" s="39"/>
      <c r="C791" s="20" t="s">
        <v>527</v>
      </c>
      <c r="D791" s="21">
        <f>D792</f>
        <v>0</v>
      </c>
      <c r="E791" s="21">
        <f>E792</f>
        <v>0</v>
      </c>
      <c r="F791" s="21">
        <f>F792</f>
        <v>0</v>
      </c>
      <c r="G791" s="73"/>
      <c r="H791" s="77"/>
    </row>
    <row r="792" spans="1:8" s="70" customFormat="1" ht="15" hidden="1">
      <c r="A792" s="112" t="s">
        <v>536</v>
      </c>
      <c r="B792" s="25"/>
      <c r="C792" s="23" t="s">
        <v>335</v>
      </c>
      <c r="D792" s="31">
        <f>D793+D795</f>
        <v>0</v>
      </c>
      <c r="E792" s="31">
        <f>E793+E795</f>
        <v>0</v>
      </c>
      <c r="F792" s="31">
        <f>F793+F795</f>
        <v>0</v>
      </c>
      <c r="G792" s="73"/>
      <c r="H792" s="77"/>
    </row>
    <row r="793" spans="1:8" s="70" customFormat="1" ht="30.75" hidden="1">
      <c r="A793" s="112" t="s">
        <v>537</v>
      </c>
      <c r="B793" s="25"/>
      <c r="C793" s="23" t="s">
        <v>528</v>
      </c>
      <c r="D793" s="31">
        <f>D794</f>
        <v>0</v>
      </c>
      <c r="E793" s="31">
        <f>E794</f>
        <v>0</v>
      </c>
      <c r="F793" s="31">
        <f>F794</f>
        <v>0</v>
      </c>
      <c r="G793" s="73"/>
      <c r="H793" s="77"/>
    </row>
    <row r="794" spans="1:8" s="70" customFormat="1" ht="15" hidden="1">
      <c r="A794" s="112" t="s">
        <v>537</v>
      </c>
      <c r="B794" s="22" t="s">
        <v>9</v>
      </c>
      <c r="C794" s="23" t="s">
        <v>577</v>
      </c>
      <c r="D794" s="31">
        <v>0</v>
      </c>
      <c r="E794" s="31">
        <v>0</v>
      </c>
      <c r="F794" s="31">
        <v>0</v>
      </c>
      <c r="G794" s="73"/>
      <c r="H794" s="77"/>
    </row>
    <row r="795" spans="1:8" s="70" customFormat="1" ht="15" hidden="1">
      <c r="A795" s="112" t="s">
        <v>538</v>
      </c>
      <c r="B795" s="25"/>
      <c r="C795" s="23" t="s">
        <v>525</v>
      </c>
      <c r="D795" s="31">
        <f>D796</f>
        <v>0</v>
      </c>
      <c r="E795" s="31">
        <f>E796</f>
        <v>0</v>
      </c>
      <c r="F795" s="31">
        <f>F796</f>
        <v>0</v>
      </c>
      <c r="G795" s="73"/>
      <c r="H795" s="77"/>
    </row>
    <row r="796" spans="1:8" s="70" customFormat="1" ht="15" hidden="1">
      <c r="A796" s="112" t="s">
        <v>538</v>
      </c>
      <c r="B796" s="42" t="s">
        <v>12</v>
      </c>
      <c r="C796" s="26" t="s">
        <v>13</v>
      </c>
      <c r="D796" s="31"/>
      <c r="E796" s="31"/>
      <c r="F796" s="31"/>
      <c r="G796" s="73"/>
      <c r="H796" s="77"/>
    </row>
    <row r="797" spans="1:8" s="76" customFormat="1" ht="30.75">
      <c r="A797" s="98" t="s">
        <v>315</v>
      </c>
      <c r="B797" s="19"/>
      <c r="C797" s="20" t="s">
        <v>69</v>
      </c>
      <c r="D797" s="21">
        <f aca="true" t="shared" si="48" ref="D797:F798">D798</f>
        <v>37500</v>
      </c>
      <c r="E797" s="21">
        <f t="shared" si="48"/>
        <v>0</v>
      </c>
      <c r="F797" s="21">
        <f t="shared" si="48"/>
        <v>0</v>
      </c>
      <c r="G797" s="73"/>
      <c r="H797" s="75"/>
    </row>
    <row r="798" spans="1:8" s="70" customFormat="1" ht="15">
      <c r="A798" s="104" t="s">
        <v>316</v>
      </c>
      <c r="B798" s="25"/>
      <c r="C798" s="26" t="s">
        <v>70</v>
      </c>
      <c r="D798" s="33">
        <f t="shared" si="48"/>
        <v>37500</v>
      </c>
      <c r="E798" s="33">
        <f t="shared" si="48"/>
        <v>0</v>
      </c>
      <c r="F798" s="33">
        <f t="shared" si="48"/>
        <v>0</v>
      </c>
      <c r="G798" s="73"/>
      <c r="H798" s="77"/>
    </row>
    <row r="799" spans="1:8" s="70" customFormat="1" ht="30.75">
      <c r="A799" s="99" t="s">
        <v>518</v>
      </c>
      <c r="B799" s="25"/>
      <c r="C799" s="88" t="s">
        <v>324</v>
      </c>
      <c r="D799" s="33">
        <f>D800+D801+D802</f>
        <v>37500</v>
      </c>
      <c r="E799" s="33">
        <f>E800+E801+E802</f>
        <v>0</v>
      </c>
      <c r="F799" s="33">
        <f>F800+F801+F802</f>
        <v>0</v>
      </c>
      <c r="G799" s="73"/>
      <c r="H799" s="77"/>
    </row>
    <row r="800" spans="1:8" s="70" customFormat="1" ht="15">
      <c r="A800" s="99" t="s">
        <v>518</v>
      </c>
      <c r="B800" s="28" t="s">
        <v>9</v>
      </c>
      <c r="C800" s="26" t="s">
        <v>577</v>
      </c>
      <c r="D800" s="35">
        <f>1120+500+496+594+287.7</f>
        <v>2997.7</v>
      </c>
      <c r="E800" s="35">
        <v>0</v>
      </c>
      <c r="F800" s="35">
        <v>0</v>
      </c>
      <c r="G800" s="73"/>
      <c r="H800" s="77"/>
    </row>
    <row r="801" spans="1:8" s="70" customFormat="1" ht="30.75">
      <c r="A801" s="99" t="s">
        <v>518</v>
      </c>
      <c r="B801" s="29" t="s">
        <v>10</v>
      </c>
      <c r="C801" s="30" t="s">
        <v>11</v>
      </c>
      <c r="D801" s="35">
        <f>5361.3+5500+130+1780+11462.1+343</f>
        <v>24576.4</v>
      </c>
      <c r="E801" s="35">
        <v>0</v>
      </c>
      <c r="F801" s="35">
        <v>0</v>
      </c>
      <c r="G801" s="73"/>
      <c r="H801" s="77"/>
    </row>
    <row r="802" spans="1:8" s="70" customFormat="1" ht="15">
      <c r="A802" s="99" t="s">
        <v>518</v>
      </c>
      <c r="B802" s="25" t="s">
        <v>12</v>
      </c>
      <c r="C802" s="26" t="s">
        <v>13</v>
      </c>
      <c r="D802" s="35">
        <f>37500-6481.3-6000-3000-11749.8-343</f>
        <v>9925.900000000001</v>
      </c>
      <c r="E802" s="35">
        <v>0</v>
      </c>
      <c r="F802" s="35">
        <v>0</v>
      </c>
      <c r="G802" s="73"/>
      <c r="H802" s="77"/>
    </row>
    <row r="803" spans="1:8" s="70" customFormat="1" ht="30.75" hidden="1">
      <c r="A803" s="100" t="s">
        <v>127</v>
      </c>
      <c r="B803" s="25"/>
      <c r="C803" s="26" t="s">
        <v>191</v>
      </c>
      <c r="D803" s="37">
        <f>D804</f>
        <v>0</v>
      </c>
      <c r="E803" s="37">
        <f>E804</f>
        <v>0</v>
      </c>
      <c r="F803" s="37">
        <f>F804</f>
        <v>0</v>
      </c>
      <c r="G803" s="73"/>
      <c r="H803" s="77"/>
    </row>
    <row r="804" spans="1:8" s="70" customFormat="1" ht="30.75" hidden="1">
      <c r="A804" s="100" t="s">
        <v>128</v>
      </c>
      <c r="B804" s="25"/>
      <c r="C804" s="26" t="s">
        <v>129</v>
      </c>
      <c r="D804" s="33">
        <f>D805+D806</f>
        <v>0</v>
      </c>
      <c r="E804" s="33">
        <f>E805+E806</f>
        <v>0</v>
      </c>
      <c r="F804" s="33">
        <f>F805+F806</f>
        <v>0</v>
      </c>
      <c r="G804" s="73"/>
      <c r="H804" s="77"/>
    </row>
    <row r="805" spans="1:8" s="70" customFormat="1" ht="15" hidden="1">
      <c r="A805" s="100" t="s">
        <v>128</v>
      </c>
      <c r="B805" s="28" t="s">
        <v>9</v>
      </c>
      <c r="C805" s="26" t="s">
        <v>577</v>
      </c>
      <c r="D805" s="37"/>
      <c r="E805" s="37"/>
      <c r="F805" s="37"/>
      <c r="G805" s="73"/>
      <c r="H805" s="77"/>
    </row>
    <row r="806" spans="1:8" s="70" customFormat="1" ht="30.75" hidden="1">
      <c r="A806" s="100" t="s">
        <v>128</v>
      </c>
      <c r="B806" s="29" t="s">
        <v>10</v>
      </c>
      <c r="C806" s="30" t="s">
        <v>11</v>
      </c>
      <c r="D806" s="37"/>
      <c r="E806" s="37"/>
      <c r="F806" s="37"/>
      <c r="G806" s="73"/>
      <c r="H806" s="77"/>
    </row>
    <row r="807" spans="1:8" s="76" customFormat="1" ht="15">
      <c r="A807" s="98" t="s">
        <v>317</v>
      </c>
      <c r="B807" s="19"/>
      <c r="C807" s="20" t="s">
        <v>71</v>
      </c>
      <c r="D807" s="21">
        <f>D809+D812+D815</f>
        <v>4491.299999999999</v>
      </c>
      <c r="E807" s="21">
        <f>E809+E812+E815</f>
        <v>4531.299999999999</v>
      </c>
      <c r="F807" s="21">
        <f>F809+F812+F815</f>
        <v>6048.8</v>
      </c>
      <c r="G807" s="73"/>
      <c r="H807" s="75"/>
    </row>
    <row r="808" spans="1:8" s="70" customFormat="1" ht="30.75">
      <c r="A808" s="100" t="s">
        <v>84</v>
      </c>
      <c r="B808" s="28"/>
      <c r="C808" s="23" t="s">
        <v>85</v>
      </c>
      <c r="D808" s="33">
        <f aca="true" t="shared" si="49" ref="D808:F809">D809</f>
        <v>3641.4</v>
      </c>
      <c r="E808" s="33">
        <f t="shared" si="49"/>
        <v>3670.4</v>
      </c>
      <c r="F808" s="33">
        <f t="shared" si="49"/>
        <v>3700.6</v>
      </c>
      <c r="G808" s="73"/>
      <c r="H808" s="77"/>
    </row>
    <row r="809" spans="1:8" s="70" customFormat="1" ht="46.5">
      <c r="A809" s="100" t="s">
        <v>115</v>
      </c>
      <c r="B809" s="28"/>
      <c r="C809" s="23" t="s">
        <v>86</v>
      </c>
      <c r="D809" s="33">
        <f t="shared" si="49"/>
        <v>3641.4</v>
      </c>
      <c r="E809" s="33">
        <f t="shared" si="49"/>
        <v>3670.4</v>
      </c>
      <c r="F809" s="33">
        <f t="shared" si="49"/>
        <v>3700.6</v>
      </c>
      <c r="G809" s="73"/>
      <c r="H809" s="77"/>
    </row>
    <row r="810" spans="1:8" s="70" customFormat="1" ht="46.5">
      <c r="A810" s="100" t="s">
        <v>115</v>
      </c>
      <c r="B810" s="28" t="s">
        <v>7</v>
      </c>
      <c r="C810" s="26" t="s">
        <v>8</v>
      </c>
      <c r="D810" s="33">
        <f>3086+164.1+391.3</f>
        <v>3641.4</v>
      </c>
      <c r="E810" s="33">
        <f>3086+193.1+391.3</f>
        <v>3670.4</v>
      </c>
      <c r="F810" s="33">
        <f>3086+193.1+421.5</f>
        <v>3700.6</v>
      </c>
      <c r="G810" s="73"/>
      <c r="H810" s="77"/>
    </row>
    <row r="811" spans="1:8" s="12" customFormat="1" ht="46.5">
      <c r="A811" s="100" t="s">
        <v>87</v>
      </c>
      <c r="B811" s="34"/>
      <c r="C811" s="23" t="s">
        <v>88</v>
      </c>
      <c r="D811" s="27">
        <f>D812</f>
        <v>723</v>
      </c>
      <c r="E811" s="27">
        <f>E812</f>
        <v>728.5</v>
      </c>
      <c r="F811" s="27">
        <f>F812</f>
        <v>734.2</v>
      </c>
      <c r="G811" s="38"/>
      <c r="H811" s="90"/>
    </row>
    <row r="812" spans="1:8" s="70" customFormat="1" ht="46.5">
      <c r="A812" s="100" t="s">
        <v>116</v>
      </c>
      <c r="B812" s="22"/>
      <c r="C812" s="23" t="s">
        <v>89</v>
      </c>
      <c r="D812" s="37">
        <f>D813+D814</f>
        <v>723</v>
      </c>
      <c r="E812" s="37">
        <f>E813+E814</f>
        <v>728.5</v>
      </c>
      <c r="F812" s="37">
        <f>F813+F814</f>
        <v>734.2</v>
      </c>
      <c r="G812" s="73"/>
      <c r="H812" s="77"/>
    </row>
    <row r="813" spans="1:8" s="70" customFormat="1" ht="46.5">
      <c r="A813" s="100" t="s">
        <v>116</v>
      </c>
      <c r="B813" s="28" t="s">
        <v>7</v>
      </c>
      <c r="C813" s="26" t="s">
        <v>8</v>
      </c>
      <c r="D813" s="31">
        <v>368</v>
      </c>
      <c r="E813" s="31">
        <v>368</v>
      </c>
      <c r="F813" s="31">
        <v>368</v>
      </c>
      <c r="G813" s="73"/>
      <c r="H813" s="77"/>
    </row>
    <row r="814" spans="1:8" s="70" customFormat="1" ht="15">
      <c r="A814" s="100" t="s">
        <v>116</v>
      </c>
      <c r="B814" s="28" t="s">
        <v>9</v>
      </c>
      <c r="C814" s="26" t="s">
        <v>577</v>
      </c>
      <c r="D814" s="31">
        <f>221.3+55+78.7</f>
        <v>355</v>
      </c>
      <c r="E814" s="31">
        <f>221.3+60.5+78.7</f>
        <v>360.5</v>
      </c>
      <c r="F814" s="31">
        <f>221.3+60.5+84.4</f>
        <v>366.20000000000005</v>
      </c>
      <c r="G814" s="73"/>
      <c r="H814" s="77"/>
    </row>
    <row r="815" spans="1:8" s="70" customFormat="1" ht="34.5" customHeight="1">
      <c r="A815" s="100" t="s">
        <v>123</v>
      </c>
      <c r="B815" s="28"/>
      <c r="C815" s="23" t="s">
        <v>124</v>
      </c>
      <c r="D815" s="31">
        <f aca="true" t="shared" si="50" ref="D815:F816">D816</f>
        <v>126.9</v>
      </c>
      <c r="E815" s="31">
        <f t="shared" si="50"/>
        <v>132.4</v>
      </c>
      <c r="F815" s="31">
        <f t="shared" si="50"/>
        <v>1614</v>
      </c>
      <c r="G815" s="73"/>
      <c r="H815" s="77"/>
    </row>
    <row r="816" spans="1:8" s="70" customFormat="1" ht="46.5">
      <c r="A816" s="100" t="s">
        <v>125</v>
      </c>
      <c r="B816" s="28"/>
      <c r="C816" s="23" t="s">
        <v>126</v>
      </c>
      <c r="D816" s="31">
        <f t="shared" si="50"/>
        <v>126.9</v>
      </c>
      <c r="E816" s="31">
        <f t="shared" si="50"/>
        <v>132.4</v>
      </c>
      <c r="F816" s="31">
        <f t="shared" si="50"/>
        <v>1614</v>
      </c>
      <c r="G816" s="73"/>
      <c r="H816" s="77"/>
    </row>
    <row r="817" spans="1:8" s="70" customFormat="1" ht="15">
      <c r="A817" s="100" t="s">
        <v>125</v>
      </c>
      <c r="B817" s="28" t="s">
        <v>9</v>
      </c>
      <c r="C817" s="26" t="s">
        <v>577</v>
      </c>
      <c r="D817" s="33">
        <f>96.9-62.4+92.4</f>
        <v>126.9</v>
      </c>
      <c r="E817" s="33">
        <f>96.9-66+101.5</f>
        <v>132.4</v>
      </c>
      <c r="F817" s="33">
        <f>96.9-66+1583.1</f>
        <v>1614</v>
      </c>
      <c r="G817" s="73"/>
      <c r="H817" s="77"/>
    </row>
    <row r="818" spans="1:8" s="70" customFormat="1" ht="15">
      <c r="A818" s="98" t="s">
        <v>318</v>
      </c>
      <c r="B818" s="19"/>
      <c r="C818" s="20" t="s">
        <v>72</v>
      </c>
      <c r="D818" s="21">
        <f>D819+D822+D825+D828+D834</f>
        <v>973535.0000000001</v>
      </c>
      <c r="E818" s="21">
        <f>E819+E822+E825+E828+E834</f>
        <v>963495.0000000001</v>
      </c>
      <c r="F818" s="21">
        <f>F819+F822+F825+F828+F834</f>
        <v>963495.0000000001</v>
      </c>
      <c r="G818" s="73"/>
      <c r="H818" s="77"/>
    </row>
    <row r="819" spans="1:8" s="70" customFormat="1" ht="15">
      <c r="A819" s="101" t="s">
        <v>319</v>
      </c>
      <c r="B819" s="28"/>
      <c r="C819" s="26" t="s">
        <v>73</v>
      </c>
      <c r="D819" s="33">
        <f aca="true" t="shared" si="51" ref="D819:F820">D820</f>
        <v>3815</v>
      </c>
      <c r="E819" s="33">
        <f t="shared" si="51"/>
        <v>3815</v>
      </c>
      <c r="F819" s="33">
        <f t="shared" si="51"/>
        <v>3815</v>
      </c>
      <c r="G819" s="73"/>
      <c r="H819" s="77"/>
    </row>
    <row r="820" spans="1:8" s="70" customFormat="1" ht="30.75">
      <c r="A820" s="99" t="s">
        <v>519</v>
      </c>
      <c r="B820" s="28"/>
      <c r="C820" s="88" t="s">
        <v>324</v>
      </c>
      <c r="D820" s="33">
        <f t="shared" si="51"/>
        <v>3815</v>
      </c>
      <c r="E820" s="33">
        <f t="shared" si="51"/>
        <v>3815</v>
      </c>
      <c r="F820" s="33">
        <f t="shared" si="51"/>
        <v>3815</v>
      </c>
      <c r="G820" s="73"/>
      <c r="H820" s="77"/>
    </row>
    <row r="821" spans="1:8" s="79" customFormat="1" ht="46.5">
      <c r="A821" s="99" t="s">
        <v>519</v>
      </c>
      <c r="B821" s="28" t="s">
        <v>7</v>
      </c>
      <c r="C821" s="26" t="s">
        <v>8</v>
      </c>
      <c r="D821" s="24">
        <f>3287.4+527.6</f>
        <v>3815</v>
      </c>
      <c r="E821" s="24">
        <f>3287.4+527.6</f>
        <v>3815</v>
      </c>
      <c r="F821" s="24">
        <f>3287.4+527.6</f>
        <v>3815</v>
      </c>
      <c r="G821" s="73"/>
      <c r="H821" s="78"/>
    </row>
    <row r="822" spans="1:8" s="79" customFormat="1" ht="15">
      <c r="A822" s="101" t="s">
        <v>320</v>
      </c>
      <c r="B822" s="28"/>
      <c r="C822" s="26" t="s">
        <v>74</v>
      </c>
      <c r="D822" s="33">
        <f aca="true" t="shared" si="52" ref="D822:F823">D823</f>
        <v>16063</v>
      </c>
      <c r="E822" s="33">
        <f t="shared" si="52"/>
        <v>16063</v>
      </c>
      <c r="F822" s="33">
        <f t="shared" si="52"/>
        <v>16063</v>
      </c>
      <c r="G822" s="73"/>
      <c r="H822" s="78"/>
    </row>
    <row r="823" spans="1:8" s="79" customFormat="1" ht="30.75">
      <c r="A823" s="101" t="s">
        <v>520</v>
      </c>
      <c r="B823" s="28"/>
      <c r="C823" s="88" t="s">
        <v>324</v>
      </c>
      <c r="D823" s="33">
        <f t="shared" si="52"/>
        <v>16063</v>
      </c>
      <c r="E823" s="33">
        <f t="shared" si="52"/>
        <v>16063</v>
      </c>
      <c r="F823" s="33">
        <f t="shared" si="52"/>
        <v>16063</v>
      </c>
      <c r="G823" s="73"/>
      <c r="H823" s="78"/>
    </row>
    <row r="824" spans="1:8" s="79" customFormat="1" ht="46.5">
      <c r="A824" s="101" t="s">
        <v>520</v>
      </c>
      <c r="B824" s="28" t="s">
        <v>7</v>
      </c>
      <c r="C824" s="26" t="s">
        <v>8</v>
      </c>
      <c r="D824" s="31">
        <f>15644.3+418.7</f>
        <v>16063</v>
      </c>
      <c r="E824" s="31">
        <f>15644.3+418.7</f>
        <v>16063</v>
      </c>
      <c r="F824" s="31">
        <f>15644.3+418.7</f>
        <v>16063</v>
      </c>
      <c r="G824" s="73"/>
      <c r="H824" s="78"/>
    </row>
    <row r="825" spans="1:8" s="79" customFormat="1" ht="15">
      <c r="A825" s="101" t="s">
        <v>321</v>
      </c>
      <c r="B825" s="28"/>
      <c r="C825" s="26" t="s">
        <v>75</v>
      </c>
      <c r="D825" s="33">
        <f aca="true" t="shared" si="53" ref="D825:F826">D826</f>
        <v>6492.4</v>
      </c>
      <c r="E825" s="33">
        <f t="shared" si="53"/>
        <v>6492.4</v>
      </c>
      <c r="F825" s="33">
        <f t="shared" si="53"/>
        <v>6492.4</v>
      </c>
      <c r="G825" s="73"/>
      <c r="H825" s="78"/>
    </row>
    <row r="826" spans="1:8" s="79" customFormat="1" ht="30.75">
      <c r="A826" s="101" t="s">
        <v>521</v>
      </c>
      <c r="B826" s="28"/>
      <c r="C826" s="88" t="s">
        <v>324</v>
      </c>
      <c r="D826" s="33">
        <f t="shared" si="53"/>
        <v>6492.4</v>
      </c>
      <c r="E826" s="33">
        <f t="shared" si="53"/>
        <v>6492.4</v>
      </c>
      <c r="F826" s="33">
        <f t="shared" si="53"/>
        <v>6492.4</v>
      </c>
      <c r="G826" s="73"/>
      <c r="H826" s="78"/>
    </row>
    <row r="827" spans="1:8" s="79" customFormat="1" ht="46.5">
      <c r="A827" s="101" t="s">
        <v>521</v>
      </c>
      <c r="B827" s="28" t="s">
        <v>7</v>
      </c>
      <c r="C827" s="26" t="s">
        <v>8</v>
      </c>
      <c r="D827" s="27">
        <f>5594.4+898</f>
        <v>6492.4</v>
      </c>
      <c r="E827" s="27">
        <f>5594.4+898</f>
        <v>6492.4</v>
      </c>
      <c r="F827" s="27">
        <f>5594.4+898</f>
        <v>6492.4</v>
      </c>
      <c r="G827" s="73"/>
      <c r="H827" s="78"/>
    </row>
    <row r="828" spans="1:8" s="79" customFormat="1" ht="15">
      <c r="A828" s="101" t="s">
        <v>322</v>
      </c>
      <c r="B828" s="28"/>
      <c r="C828" s="26" t="s">
        <v>76</v>
      </c>
      <c r="D828" s="33">
        <f>D830+D831+D833+D832</f>
        <v>943275.4000000001</v>
      </c>
      <c r="E828" s="33">
        <f>E830+E831+E833+E832</f>
        <v>933235.4000000001</v>
      </c>
      <c r="F828" s="33">
        <f>F830+F831+F833+F832</f>
        <v>933235.4000000001</v>
      </c>
      <c r="G828" s="73"/>
      <c r="H828" s="78"/>
    </row>
    <row r="829" spans="1:8" s="79" customFormat="1" ht="30.75">
      <c r="A829" s="101" t="s">
        <v>522</v>
      </c>
      <c r="B829" s="28"/>
      <c r="C829" s="88" t="s">
        <v>324</v>
      </c>
      <c r="D829" s="33">
        <f>D830+D831+D832+D833</f>
        <v>943275.4000000001</v>
      </c>
      <c r="E829" s="33">
        <f>E830+E831+E832+E833</f>
        <v>933235.4000000001</v>
      </c>
      <c r="F829" s="33">
        <f>F830+F831+F832+F833</f>
        <v>933235.4000000001</v>
      </c>
      <c r="G829" s="73"/>
      <c r="H829" s="78"/>
    </row>
    <row r="830" spans="1:8" s="79" customFormat="1" ht="46.5">
      <c r="A830" s="101" t="s">
        <v>522</v>
      </c>
      <c r="B830" s="28" t="s">
        <v>7</v>
      </c>
      <c r="C830" s="26" t="s">
        <v>8</v>
      </c>
      <c r="D830" s="33">
        <f>747848.3+119776.4</f>
        <v>867624.7000000001</v>
      </c>
      <c r="E830" s="33">
        <f>747848.3+119776.4</f>
        <v>867624.7000000001</v>
      </c>
      <c r="F830" s="33">
        <f>747848.3+119776.4</f>
        <v>867624.7000000001</v>
      </c>
      <c r="G830" s="73"/>
      <c r="H830" s="78"/>
    </row>
    <row r="831" spans="1:8" s="79" customFormat="1" ht="15">
      <c r="A831" s="101" t="s">
        <v>522</v>
      </c>
      <c r="B831" s="28" t="s">
        <v>9</v>
      </c>
      <c r="C831" s="26" t="s">
        <v>577</v>
      </c>
      <c r="D831" s="33">
        <f>67934.9+7500</f>
        <v>75434.9</v>
      </c>
      <c r="E831" s="33">
        <v>65394.9</v>
      </c>
      <c r="F831" s="33">
        <v>65394.9</v>
      </c>
      <c r="G831" s="73"/>
      <c r="H831" s="78"/>
    </row>
    <row r="832" spans="1:8" s="79" customFormat="1" ht="15" hidden="1">
      <c r="A832" s="101" t="s">
        <v>522</v>
      </c>
      <c r="B832" s="28" t="s">
        <v>16</v>
      </c>
      <c r="C832" s="26" t="s">
        <v>17</v>
      </c>
      <c r="D832" s="33"/>
      <c r="E832" s="33"/>
      <c r="F832" s="33"/>
      <c r="G832" s="73"/>
      <c r="H832" s="78"/>
    </row>
    <row r="833" spans="1:8" s="79" customFormat="1" ht="15">
      <c r="A833" s="101" t="s">
        <v>522</v>
      </c>
      <c r="B833" s="28" t="s">
        <v>12</v>
      </c>
      <c r="C833" s="26" t="s">
        <v>13</v>
      </c>
      <c r="D833" s="33">
        <v>215.8</v>
      </c>
      <c r="E833" s="33">
        <v>215.8</v>
      </c>
      <c r="F833" s="33">
        <v>215.8</v>
      </c>
      <c r="G833" s="73"/>
      <c r="H833" s="78"/>
    </row>
    <row r="834" spans="1:8" s="79" customFormat="1" ht="15">
      <c r="A834" s="101" t="s">
        <v>323</v>
      </c>
      <c r="B834" s="28"/>
      <c r="C834" s="26" t="s">
        <v>108</v>
      </c>
      <c r="D834" s="33">
        <f aca="true" t="shared" si="54" ref="D834:F835">D835</f>
        <v>3889.2000000000003</v>
      </c>
      <c r="E834" s="33">
        <f t="shared" si="54"/>
        <v>3889.2000000000003</v>
      </c>
      <c r="F834" s="33">
        <f t="shared" si="54"/>
        <v>3889.2000000000003</v>
      </c>
      <c r="G834" s="73"/>
      <c r="H834" s="78"/>
    </row>
    <row r="835" spans="1:8" s="79" customFormat="1" ht="30.75">
      <c r="A835" s="101" t="s">
        <v>523</v>
      </c>
      <c r="B835" s="28"/>
      <c r="C835" s="88" t="s">
        <v>324</v>
      </c>
      <c r="D835" s="33">
        <f t="shared" si="54"/>
        <v>3889.2000000000003</v>
      </c>
      <c r="E835" s="33">
        <f t="shared" si="54"/>
        <v>3889.2000000000003</v>
      </c>
      <c r="F835" s="33">
        <f t="shared" si="54"/>
        <v>3889.2000000000003</v>
      </c>
      <c r="G835" s="73"/>
      <c r="H835" s="78"/>
    </row>
    <row r="836" spans="1:8" s="79" customFormat="1" ht="46.5">
      <c r="A836" s="101" t="s">
        <v>523</v>
      </c>
      <c r="B836" s="28" t="s">
        <v>7</v>
      </c>
      <c r="C836" s="26" t="s">
        <v>8</v>
      </c>
      <c r="D836" s="33">
        <f>3351.3+537.9</f>
        <v>3889.2000000000003</v>
      </c>
      <c r="E836" s="33">
        <f>3351.3+537.9</f>
        <v>3889.2000000000003</v>
      </c>
      <c r="F836" s="33">
        <f>3351.3+537.9</f>
        <v>3889.2000000000003</v>
      </c>
      <c r="G836" s="73"/>
      <c r="H836" s="78"/>
    </row>
    <row r="837" spans="1:8" s="18" customFormat="1" ht="15">
      <c r="A837" s="96" t="s">
        <v>352</v>
      </c>
      <c r="B837" s="13"/>
      <c r="C837" s="81" t="s">
        <v>96</v>
      </c>
      <c r="D837" s="14"/>
      <c r="E837" s="14">
        <f>123000+8000</f>
        <v>131000</v>
      </c>
      <c r="F837" s="14">
        <f>259000+15000</f>
        <v>274000</v>
      </c>
      <c r="G837" s="66"/>
      <c r="H837" s="130"/>
    </row>
    <row r="838" spans="1:8" s="49" customFormat="1" ht="21" customHeight="1">
      <c r="A838" s="105"/>
      <c r="B838" s="47"/>
      <c r="C838" s="109" t="s">
        <v>77</v>
      </c>
      <c r="D838" s="48">
        <f>D837+D714+D17</f>
        <v>12340095.6</v>
      </c>
      <c r="E838" s="48">
        <f>E837+E714+E17</f>
        <v>10450255.4</v>
      </c>
      <c r="F838" s="48">
        <f>F837+F714+F17</f>
        <v>10759260.7</v>
      </c>
      <c r="G838" s="62" t="s">
        <v>98</v>
      </c>
      <c r="H838" s="90"/>
    </row>
    <row r="839" spans="1:8" s="46" customFormat="1" ht="15">
      <c r="A839" s="106"/>
      <c r="B839" s="50"/>
      <c r="C839" s="51"/>
      <c r="D839" s="52"/>
      <c r="E839" s="71"/>
      <c r="F839" s="72"/>
      <c r="G839" s="72"/>
      <c r="H839" s="117"/>
    </row>
    <row r="840" spans="1:8" s="58" customFormat="1" ht="15">
      <c r="A840" s="107"/>
      <c r="B840" s="82"/>
      <c r="C840" s="110"/>
      <c r="D840" s="114"/>
      <c r="E840" s="114"/>
      <c r="F840" s="114"/>
      <c r="G840" s="67"/>
      <c r="H840" s="118"/>
    </row>
    <row r="841" spans="1:8" s="58" customFormat="1" ht="15">
      <c r="A841" s="107"/>
      <c r="B841" s="82"/>
      <c r="C841" s="110"/>
      <c r="D841" s="114"/>
      <c r="E841" s="114"/>
      <c r="F841" s="114"/>
      <c r="G841" s="57"/>
      <c r="H841" s="118"/>
    </row>
    <row r="842" spans="1:8" s="58" customFormat="1" ht="15">
      <c r="A842" s="107"/>
      <c r="B842" s="82"/>
      <c r="C842" s="110"/>
      <c r="D842" s="123"/>
      <c r="E842" s="116"/>
      <c r="F842" s="116"/>
      <c r="H842" s="118"/>
    </row>
    <row r="843" spans="1:8" s="58" customFormat="1" ht="15">
      <c r="A843" s="107"/>
      <c r="B843" s="82"/>
      <c r="C843" s="110"/>
      <c r="D843" s="116"/>
      <c r="E843" s="116"/>
      <c r="F843" s="116"/>
      <c r="H843" s="118"/>
    </row>
    <row r="844" spans="1:8" s="58" customFormat="1" ht="15">
      <c r="A844" s="107"/>
      <c r="B844" s="82"/>
      <c r="C844" s="110"/>
      <c r="D844" s="116"/>
      <c r="E844" s="123"/>
      <c r="F844" s="123"/>
      <c r="H844" s="118"/>
    </row>
    <row r="845" spans="1:8" s="58" customFormat="1" ht="15">
      <c r="A845" s="107"/>
      <c r="B845" s="82"/>
      <c r="C845" s="110"/>
      <c r="D845" s="123"/>
      <c r="E845" s="123"/>
      <c r="F845" s="123"/>
      <c r="H845" s="118"/>
    </row>
    <row r="846" spans="1:8" s="83" customFormat="1" ht="15">
      <c r="A846" s="107"/>
      <c r="B846" s="82"/>
      <c r="C846" s="54"/>
      <c r="D846" s="123"/>
      <c r="E846" s="123"/>
      <c r="F846" s="123"/>
      <c r="G846" s="67"/>
      <c r="H846" s="122"/>
    </row>
    <row r="847" spans="1:8" s="83" customFormat="1" ht="15">
      <c r="A847" s="107"/>
      <c r="B847" s="82"/>
      <c r="C847" s="113"/>
      <c r="D847" s="123"/>
      <c r="E847" s="123"/>
      <c r="F847" s="123"/>
      <c r="G847" s="86"/>
      <c r="H847" s="122"/>
    </row>
    <row r="848" spans="1:8" s="58" customFormat="1" ht="15">
      <c r="A848" s="107"/>
      <c r="B848" s="82"/>
      <c r="C848" s="113"/>
      <c r="D848" s="123"/>
      <c r="E848" s="123"/>
      <c r="F848" s="123"/>
      <c r="H848" s="118"/>
    </row>
    <row r="849" spans="1:8" s="58" customFormat="1" ht="15">
      <c r="A849" s="107"/>
      <c r="B849" s="82"/>
      <c r="C849" s="113"/>
      <c r="D849" s="123"/>
      <c r="E849" s="123"/>
      <c r="F849" s="123"/>
      <c r="H849" s="118"/>
    </row>
    <row r="850" spans="1:8" s="124" customFormat="1" ht="15">
      <c r="A850" s="107"/>
      <c r="B850" s="82"/>
      <c r="C850" s="113"/>
      <c r="D850" s="123"/>
      <c r="E850" s="123"/>
      <c r="F850" s="123"/>
      <c r="G850" s="58"/>
      <c r="H850" s="125"/>
    </row>
    <row r="851" spans="1:8" s="58" customFormat="1" ht="15">
      <c r="A851" s="107"/>
      <c r="B851" s="82"/>
      <c r="C851" s="84"/>
      <c r="D851" s="56"/>
      <c r="H851" s="118"/>
    </row>
    <row r="852" spans="1:8" s="58" customFormat="1" ht="15">
      <c r="A852" s="107"/>
      <c r="B852" s="82"/>
      <c r="C852" s="84"/>
      <c r="D852" s="56"/>
      <c r="H852" s="118"/>
    </row>
    <row r="853" spans="1:8" s="58" customFormat="1" ht="15">
      <c r="A853" s="107"/>
      <c r="B853" s="82"/>
      <c r="C853" s="54"/>
      <c r="D853" s="57"/>
      <c r="E853" s="57"/>
      <c r="F853" s="57"/>
      <c r="G853" s="57"/>
      <c r="H853" s="118"/>
    </row>
    <row r="854" spans="1:8" s="58" customFormat="1" ht="15">
      <c r="A854" s="107"/>
      <c r="B854" s="82"/>
      <c r="C854" s="84"/>
      <c r="D854" s="56"/>
      <c r="H854" s="118"/>
    </row>
    <row r="855" spans="1:8" s="58" customFormat="1" ht="15">
      <c r="A855" s="107"/>
      <c r="B855" s="82"/>
      <c r="C855" s="84"/>
      <c r="D855" s="56"/>
      <c r="H855" s="118"/>
    </row>
    <row r="856" spans="1:8" s="58" customFormat="1" ht="15">
      <c r="A856" s="107"/>
      <c r="B856" s="82"/>
      <c r="C856" s="84"/>
      <c r="D856" s="56"/>
      <c r="H856" s="118"/>
    </row>
    <row r="857" spans="1:8" s="58" customFormat="1" ht="15">
      <c r="A857" s="107"/>
      <c r="B857" s="82"/>
      <c r="C857" s="84"/>
      <c r="D857" s="56"/>
      <c r="H857" s="118"/>
    </row>
    <row r="858" spans="1:8" s="58" customFormat="1" ht="15">
      <c r="A858" s="107"/>
      <c r="B858" s="82"/>
      <c r="C858" s="84"/>
      <c r="D858" s="56"/>
      <c r="H858" s="118"/>
    </row>
    <row r="859" spans="1:8" s="58" customFormat="1" ht="15">
      <c r="A859" s="107"/>
      <c r="B859" s="82"/>
      <c r="C859" s="84"/>
      <c r="D859" s="56"/>
      <c r="H859" s="118"/>
    </row>
    <row r="860" spans="1:8" s="58" customFormat="1" ht="15">
      <c r="A860" s="107"/>
      <c r="B860" s="82"/>
      <c r="C860" s="84"/>
      <c r="D860" s="56"/>
      <c r="H860" s="118"/>
    </row>
    <row r="861" spans="1:8" s="58" customFormat="1" ht="15">
      <c r="A861" s="107"/>
      <c r="B861" s="82"/>
      <c r="C861" s="84"/>
      <c r="D861" s="56"/>
      <c r="H861" s="118"/>
    </row>
    <row r="862" spans="1:8" s="58" customFormat="1" ht="15">
      <c r="A862" s="107"/>
      <c r="B862" s="82"/>
      <c r="C862" s="84"/>
      <c r="D862" s="56"/>
      <c r="H862" s="118"/>
    </row>
    <row r="863" spans="1:8" s="58" customFormat="1" ht="15">
      <c r="A863" s="107"/>
      <c r="B863" s="82"/>
      <c r="C863" s="84"/>
      <c r="D863" s="56"/>
      <c r="H863" s="118"/>
    </row>
    <row r="864" spans="1:8" s="58" customFormat="1" ht="15">
      <c r="A864" s="107"/>
      <c r="B864" s="82"/>
      <c r="C864" s="84"/>
      <c r="D864" s="56"/>
      <c r="H864" s="118"/>
    </row>
    <row r="865" spans="1:8" s="58" customFormat="1" ht="15">
      <c r="A865" s="107"/>
      <c r="B865" s="82"/>
      <c r="C865" s="84"/>
      <c r="D865" s="56"/>
      <c r="H865" s="118"/>
    </row>
    <row r="866" spans="1:8" s="58" customFormat="1" ht="15">
      <c r="A866" s="107"/>
      <c r="B866" s="82"/>
      <c r="C866" s="84"/>
      <c r="D866" s="56"/>
      <c r="H866" s="118"/>
    </row>
    <row r="867" spans="1:8" s="58" customFormat="1" ht="15">
      <c r="A867" s="107"/>
      <c r="B867" s="82"/>
      <c r="C867" s="84"/>
      <c r="D867" s="56"/>
      <c r="H867" s="118"/>
    </row>
    <row r="868" spans="1:8" s="58" customFormat="1" ht="15">
      <c r="A868" s="107"/>
      <c r="B868" s="82"/>
      <c r="C868" s="84"/>
      <c r="D868" s="56"/>
      <c r="H868" s="118"/>
    </row>
    <row r="869" spans="1:8" s="58" customFormat="1" ht="15">
      <c r="A869" s="107"/>
      <c r="B869" s="82"/>
      <c r="C869" s="84"/>
      <c r="D869" s="56"/>
      <c r="H869" s="118"/>
    </row>
    <row r="870" spans="1:8" s="59" customFormat="1" ht="15">
      <c r="A870" s="108"/>
      <c r="B870" s="53"/>
      <c r="C870" s="55"/>
      <c r="D870" s="56"/>
      <c r="E870" s="58"/>
      <c r="H870" s="92"/>
    </row>
    <row r="871" spans="1:8" s="59" customFormat="1" ht="15">
      <c r="A871" s="108"/>
      <c r="B871" s="53"/>
      <c r="C871" s="55"/>
      <c r="D871" s="56"/>
      <c r="E871" s="58"/>
      <c r="H871" s="92"/>
    </row>
    <row r="872" spans="1:8" s="59" customFormat="1" ht="15">
      <c r="A872" s="108"/>
      <c r="B872" s="53"/>
      <c r="C872" s="55"/>
      <c r="D872" s="56"/>
      <c r="E872" s="58"/>
      <c r="H872" s="92"/>
    </row>
    <row r="873" spans="1:8" s="59" customFormat="1" ht="15">
      <c r="A873" s="108"/>
      <c r="B873" s="53"/>
      <c r="C873" s="55"/>
      <c r="D873" s="56"/>
      <c r="E873" s="58"/>
      <c r="H873" s="92"/>
    </row>
    <row r="874" spans="1:8" s="59" customFormat="1" ht="15">
      <c r="A874" s="108"/>
      <c r="B874" s="53"/>
      <c r="C874" s="55"/>
      <c r="D874" s="56"/>
      <c r="E874" s="58"/>
      <c r="H874" s="92"/>
    </row>
    <row r="875" spans="1:8" s="59" customFormat="1" ht="15">
      <c r="A875" s="108"/>
      <c r="B875" s="53"/>
      <c r="C875" s="55"/>
      <c r="D875" s="56"/>
      <c r="E875" s="58"/>
      <c r="H875" s="92"/>
    </row>
    <row r="876" spans="1:8" s="59" customFormat="1" ht="15">
      <c r="A876" s="108"/>
      <c r="B876" s="53"/>
      <c r="C876" s="55"/>
      <c r="D876" s="56"/>
      <c r="E876" s="58"/>
      <c r="H876" s="92"/>
    </row>
    <row r="877" spans="1:8" s="59" customFormat="1" ht="15">
      <c r="A877" s="108"/>
      <c r="B877" s="53"/>
      <c r="C877" s="55"/>
      <c r="D877" s="56"/>
      <c r="E877" s="58"/>
      <c r="H877" s="92"/>
    </row>
    <row r="878" spans="1:8" s="59" customFormat="1" ht="15">
      <c r="A878" s="108"/>
      <c r="B878" s="53"/>
      <c r="C878" s="55"/>
      <c r="D878" s="56"/>
      <c r="E878" s="58"/>
      <c r="H878" s="92"/>
    </row>
    <row r="879" spans="1:8" s="59" customFormat="1" ht="15">
      <c r="A879" s="108"/>
      <c r="B879" s="53"/>
      <c r="C879" s="55"/>
      <c r="D879" s="56"/>
      <c r="E879" s="58"/>
      <c r="H879" s="92"/>
    </row>
    <row r="880" spans="1:8" s="59" customFormat="1" ht="15">
      <c r="A880" s="108"/>
      <c r="B880" s="53"/>
      <c r="C880" s="55"/>
      <c r="D880" s="56"/>
      <c r="E880" s="58"/>
      <c r="H880" s="92"/>
    </row>
    <row r="881" spans="1:8" s="59" customFormat="1" ht="15">
      <c r="A881" s="108"/>
      <c r="B881" s="53"/>
      <c r="C881" s="55"/>
      <c r="D881" s="56"/>
      <c r="E881" s="58"/>
      <c r="H881" s="92"/>
    </row>
    <row r="882" spans="1:8" s="59" customFormat="1" ht="15">
      <c r="A882" s="108"/>
      <c r="B882" s="53"/>
      <c r="C882" s="55"/>
      <c r="D882" s="56"/>
      <c r="E882" s="58"/>
      <c r="H882" s="92"/>
    </row>
    <row r="883" spans="1:8" s="59" customFormat="1" ht="15">
      <c r="A883" s="108"/>
      <c r="B883" s="53"/>
      <c r="C883" s="55"/>
      <c r="D883" s="56"/>
      <c r="E883" s="58"/>
      <c r="H883" s="92"/>
    </row>
    <row r="884" spans="1:8" s="59" customFormat="1" ht="15">
      <c r="A884" s="108"/>
      <c r="B884" s="53"/>
      <c r="C884" s="55"/>
      <c r="D884" s="56"/>
      <c r="E884" s="58"/>
      <c r="H884" s="92"/>
    </row>
    <row r="885" spans="1:8" s="59" customFormat="1" ht="15">
      <c r="A885" s="108"/>
      <c r="B885" s="53"/>
      <c r="C885" s="55"/>
      <c r="D885" s="56"/>
      <c r="E885" s="58"/>
      <c r="H885" s="92"/>
    </row>
    <row r="886" spans="1:8" s="59" customFormat="1" ht="15">
      <c r="A886" s="108"/>
      <c r="B886" s="53"/>
      <c r="C886" s="55"/>
      <c r="D886" s="56"/>
      <c r="E886" s="58"/>
      <c r="H886" s="92"/>
    </row>
    <row r="887" spans="1:8" s="59" customFormat="1" ht="15">
      <c r="A887" s="108"/>
      <c r="B887" s="53"/>
      <c r="C887" s="55"/>
      <c r="D887" s="56"/>
      <c r="E887" s="58"/>
      <c r="H887" s="92"/>
    </row>
    <row r="888" spans="1:8" s="59" customFormat="1" ht="15">
      <c r="A888" s="108"/>
      <c r="B888" s="53"/>
      <c r="C888" s="55"/>
      <c r="D888" s="56"/>
      <c r="E888" s="58"/>
      <c r="H888" s="92"/>
    </row>
    <row r="889" spans="1:8" s="59" customFormat="1" ht="15">
      <c r="A889" s="108"/>
      <c r="B889" s="53"/>
      <c r="C889" s="55"/>
      <c r="D889" s="56"/>
      <c r="E889" s="58"/>
      <c r="H889" s="92"/>
    </row>
    <row r="890" spans="1:8" s="59" customFormat="1" ht="15">
      <c r="A890" s="108"/>
      <c r="B890" s="53"/>
      <c r="C890" s="55"/>
      <c r="D890" s="56"/>
      <c r="E890" s="58"/>
      <c r="H890" s="92"/>
    </row>
    <row r="891" spans="1:8" s="59" customFormat="1" ht="15">
      <c r="A891" s="108"/>
      <c r="B891" s="53"/>
      <c r="C891" s="55"/>
      <c r="D891" s="56"/>
      <c r="E891" s="58"/>
      <c r="H891" s="92"/>
    </row>
    <row r="892" spans="1:8" s="59" customFormat="1" ht="15">
      <c r="A892" s="108"/>
      <c r="B892" s="53"/>
      <c r="C892" s="55"/>
      <c r="D892" s="56"/>
      <c r="E892" s="58"/>
      <c r="H892" s="92"/>
    </row>
    <row r="893" spans="1:8" s="59" customFormat="1" ht="15">
      <c r="A893" s="108"/>
      <c r="B893" s="53"/>
      <c r="C893" s="55"/>
      <c r="D893" s="56"/>
      <c r="E893" s="58"/>
      <c r="H893" s="92"/>
    </row>
    <row r="894" spans="1:8" s="59" customFormat="1" ht="15">
      <c r="A894" s="108"/>
      <c r="B894" s="53"/>
      <c r="C894" s="55"/>
      <c r="D894" s="56"/>
      <c r="E894" s="58"/>
      <c r="H894" s="92"/>
    </row>
    <row r="895" spans="1:8" s="59" customFormat="1" ht="15">
      <c r="A895" s="108"/>
      <c r="B895" s="53"/>
      <c r="C895" s="55"/>
      <c r="D895" s="56"/>
      <c r="E895" s="58"/>
      <c r="H895" s="92"/>
    </row>
    <row r="896" spans="1:8" s="59" customFormat="1" ht="15">
      <c r="A896" s="108"/>
      <c r="B896" s="53"/>
      <c r="C896" s="55"/>
      <c r="D896" s="56"/>
      <c r="E896" s="58"/>
      <c r="H896" s="92"/>
    </row>
    <row r="897" spans="1:8" s="59" customFormat="1" ht="15">
      <c r="A897" s="108"/>
      <c r="B897" s="53"/>
      <c r="C897" s="55"/>
      <c r="D897" s="56"/>
      <c r="E897" s="58"/>
      <c r="H897" s="92"/>
    </row>
    <row r="898" spans="1:8" s="59" customFormat="1" ht="15">
      <c r="A898" s="108"/>
      <c r="B898" s="53"/>
      <c r="C898" s="55"/>
      <c r="D898" s="56"/>
      <c r="E898" s="58"/>
      <c r="H898" s="92"/>
    </row>
    <row r="899" spans="1:8" s="59" customFormat="1" ht="15">
      <c r="A899" s="108"/>
      <c r="B899" s="53"/>
      <c r="C899" s="55"/>
      <c r="D899" s="56"/>
      <c r="E899" s="58"/>
      <c r="H899" s="92"/>
    </row>
    <row r="900" spans="1:8" s="59" customFormat="1" ht="15">
      <c r="A900" s="108"/>
      <c r="B900" s="53"/>
      <c r="C900" s="55"/>
      <c r="D900" s="56"/>
      <c r="E900" s="58"/>
      <c r="H900" s="92"/>
    </row>
    <row r="901" spans="1:8" s="59" customFormat="1" ht="15">
      <c r="A901" s="108"/>
      <c r="B901" s="53"/>
      <c r="C901" s="55"/>
      <c r="D901" s="56"/>
      <c r="E901" s="58"/>
      <c r="H901" s="92"/>
    </row>
    <row r="902" spans="1:8" s="59" customFormat="1" ht="15">
      <c r="A902" s="108"/>
      <c r="B902" s="53"/>
      <c r="C902" s="55"/>
      <c r="D902" s="56"/>
      <c r="E902" s="58"/>
      <c r="H902" s="92"/>
    </row>
    <row r="903" spans="1:8" s="59" customFormat="1" ht="15">
      <c r="A903" s="108"/>
      <c r="B903" s="53"/>
      <c r="C903" s="55"/>
      <c r="D903" s="56"/>
      <c r="E903" s="58"/>
      <c r="H903" s="92"/>
    </row>
    <row r="904" spans="1:8" s="59" customFormat="1" ht="15">
      <c r="A904" s="108"/>
      <c r="B904" s="53"/>
      <c r="C904" s="55"/>
      <c r="D904" s="56"/>
      <c r="E904" s="58"/>
      <c r="H904" s="92"/>
    </row>
    <row r="905" spans="1:8" s="59" customFormat="1" ht="15">
      <c r="A905" s="108"/>
      <c r="B905" s="53"/>
      <c r="C905" s="55"/>
      <c r="D905" s="56"/>
      <c r="E905" s="58"/>
      <c r="H905" s="92"/>
    </row>
    <row r="906" spans="1:8" s="59" customFormat="1" ht="15">
      <c r="A906" s="108"/>
      <c r="B906" s="53"/>
      <c r="C906" s="55"/>
      <c r="D906" s="56"/>
      <c r="E906" s="58"/>
      <c r="H906" s="92"/>
    </row>
    <row r="907" spans="1:8" s="59" customFormat="1" ht="15">
      <c r="A907" s="108"/>
      <c r="B907" s="53"/>
      <c r="C907" s="55"/>
      <c r="D907" s="56"/>
      <c r="E907" s="58"/>
      <c r="H907" s="92"/>
    </row>
    <row r="908" spans="1:8" s="59" customFormat="1" ht="15">
      <c r="A908" s="108"/>
      <c r="B908" s="53"/>
      <c r="C908" s="55"/>
      <c r="D908" s="56"/>
      <c r="E908" s="58"/>
      <c r="H908" s="92"/>
    </row>
    <row r="909" spans="1:8" s="59" customFormat="1" ht="15">
      <c r="A909" s="108"/>
      <c r="B909" s="53"/>
      <c r="C909" s="55"/>
      <c r="D909" s="56"/>
      <c r="E909" s="58"/>
      <c r="H909" s="92"/>
    </row>
    <row r="910" spans="1:8" s="59" customFormat="1" ht="15">
      <c r="A910" s="108"/>
      <c r="B910" s="53"/>
      <c r="C910" s="55"/>
      <c r="D910" s="56"/>
      <c r="E910" s="58"/>
      <c r="H910" s="92"/>
    </row>
    <row r="911" spans="1:8" s="59" customFormat="1" ht="15">
      <c r="A911" s="108"/>
      <c r="B911" s="53"/>
      <c r="C911" s="55"/>
      <c r="D911" s="56"/>
      <c r="E911" s="58"/>
      <c r="H911" s="92"/>
    </row>
    <row r="912" spans="1:8" s="59" customFormat="1" ht="15">
      <c r="A912" s="108"/>
      <c r="B912" s="53"/>
      <c r="C912" s="55"/>
      <c r="D912" s="56"/>
      <c r="E912" s="58"/>
      <c r="H912" s="92"/>
    </row>
    <row r="913" spans="1:8" s="59" customFormat="1" ht="15">
      <c r="A913" s="108"/>
      <c r="B913" s="53"/>
      <c r="C913" s="55"/>
      <c r="D913" s="56"/>
      <c r="E913" s="58"/>
      <c r="H913" s="92"/>
    </row>
    <row r="914" spans="1:8" s="59" customFormat="1" ht="15">
      <c r="A914" s="108"/>
      <c r="B914" s="53"/>
      <c r="C914" s="55"/>
      <c r="D914" s="56"/>
      <c r="E914" s="58"/>
      <c r="H914" s="92"/>
    </row>
    <row r="915" spans="1:8" s="59" customFormat="1" ht="15">
      <c r="A915" s="108"/>
      <c r="B915" s="53"/>
      <c r="C915" s="55"/>
      <c r="D915" s="56"/>
      <c r="E915" s="58"/>
      <c r="H915" s="92"/>
    </row>
    <row r="916" spans="1:8" s="59" customFormat="1" ht="15">
      <c r="A916" s="108"/>
      <c r="B916" s="53"/>
      <c r="C916" s="55"/>
      <c r="D916" s="56"/>
      <c r="E916" s="58"/>
      <c r="H916" s="92"/>
    </row>
    <row r="917" spans="1:8" s="59" customFormat="1" ht="15">
      <c r="A917" s="108"/>
      <c r="B917" s="53"/>
      <c r="C917" s="55"/>
      <c r="D917" s="56"/>
      <c r="E917" s="58"/>
      <c r="H917" s="92"/>
    </row>
    <row r="918" spans="1:8" s="59" customFormat="1" ht="15">
      <c r="A918" s="108"/>
      <c r="B918" s="53"/>
      <c r="C918" s="55"/>
      <c r="D918" s="56"/>
      <c r="E918" s="58"/>
      <c r="H918" s="92"/>
    </row>
    <row r="919" spans="1:8" s="59" customFormat="1" ht="15">
      <c r="A919" s="108"/>
      <c r="B919" s="53"/>
      <c r="C919" s="55"/>
      <c r="D919" s="56"/>
      <c r="E919" s="58"/>
      <c r="H919" s="92"/>
    </row>
    <row r="920" spans="1:8" s="59" customFormat="1" ht="15">
      <c r="A920" s="108"/>
      <c r="B920" s="53"/>
      <c r="C920" s="55"/>
      <c r="D920" s="56"/>
      <c r="E920" s="58"/>
      <c r="H920" s="92"/>
    </row>
    <row r="921" spans="1:8" s="59" customFormat="1" ht="15">
      <c r="A921" s="93"/>
      <c r="B921" s="1"/>
      <c r="C921" s="2"/>
      <c r="D921" s="56"/>
      <c r="E921" s="58"/>
      <c r="H921" s="92"/>
    </row>
    <row r="922" spans="1:8" s="59" customFormat="1" ht="15">
      <c r="A922" s="93"/>
      <c r="B922" s="1"/>
      <c r="C922" s="2"/>
      <c r="D922" s="56"/>
      <c r="E922" s="58"/>
      <c r="H922" s="92"/>
    </row>
    <row r="923" spans="1:8" s="59" customFormat="1" ht="15">
      <c r="A923" s="93"/>
      <c r="B923" s="1"/>
      <c r="C923" s="2"/>
      <c r="D923" s="56"/>
      <c r="E923" s="58"/>
      <c r="H923" s="92"/>
    </row>
    <row r="924" spans="1:8" s="59" customFormat="1" ht="15">
      <c r="A924" s="93"/>
      <c r="B924" s="1"/>
      <c r="C924" s="2"/>
      <c r="D924" s="56"/>
      <c r="E924" s="58"/>
      <c r="H924" s="92"/>
    </row>
    <row r="925" spans="1:8" s="59" customFormat="1" ht="15">
      <c r="A925" s="93"/>
      <c r="B925" s="1"/>
      <c r="C925" s="2"/>
      <c r="D925" s="56"/>
      <c r="E925" s="58"/>
      <c r="H925" s="92"/>
    </row>
    <row r="926" spans="1:8" s="59" customFormat="1" ht="15">
      <c r="A926" s="93"/>
      <c r="B926" s="1"/>
      <c r="C926" s="2"/>
      <c r="D926" s="56"/>
      <c r="E926" s="58"/>
      <c r="H926" s="92"/>
    </row>
    <row r="927" spans="1:8" s="59" customFormat="1" ht="15">
      <c r="A927" s="93"/>
      <c r="B927" s="1"/>
      <c r="C927" s="2"/>
      <c r="D927" s="56"/>
      <c r="E927" s="58"/>
      <c r="H927" s="92"/>
    </row>
    <row r="928" spans="1:8" s="59" customFormat="1" ht="15">
      <c r="A928" s="93"/>
      <c r="B928" s="1"/>
      <c r="C928" s="2"/>
      <c r="D928" s="56"/>
      <c r="E928" s="58"/>
      <c r="H928" s="92"/>
    </row>
    <row r="929" spans="1:8" s="59" customFormat="1" ht="15">
      <c r="A929" s="93"/>
      <c r="B929" s="1"/>
      <c r="C929" s="2"/>
      <c r="D929" s="56"/>
      <c r="E929" s="58"/>
      <c r="H929" s="92"/>
    </row>
    <row r="930" spans="1:8" s="59" customFormat="1" ht="15">
      <c r="A930" s="93"/>
      <c r="B930" s="1"/>
      <c r="C930" s="2"/>
      <c r="D930" s="56"/>
      <c r="E930" s="58"/>
      <c r="H930" s="92"/>
    </row>
    <row r="931" spans="1:8" s="59" customFormat="1" ht="15">
      <c r="A931" s="93"/>
      <c r="B931" s="1"/>
      <c r="C931" s="2"/>
      <c r="D931" s="56"/>
      <c r="E931" s="58"/>
      <c r="H931" s="92"/>
    </row>
    <row r="932" spans="1:8" s="59" customFormat="1" ht="15">
      <c r="A932" s="93"/>
      <c r="B932" s="1"/>
      <c r="C932" s="2"/>
      <c r="D932" s="56"/>
      <c r="E932" s="58"/>
      <c r="H932" s="92"/>
    </row>
    <row r="933" spans="1:8" s="59" customFormat="1" ht="15">
      <c r="A933" s="93"/>
      <c r="B933" s="1"/>
      <c r="C933" s="2"/>
      <c r="D933" s="56"/>
      <c r="E933" s="58"/>
      <c r="H933" s="92"/>
    </row>
    <row r="934" spans="1:8" s="59" customFormat="1" ht="15">
      <c r="A934" s="93"/>
      <c r="B934" s="1"/>
      <c r="C934" s="2"/>
      <c r="D934" s="56"/>
      <c r="E934" s="58"/>
      <c r="H934" s="92"/>
    </row>
    <row r="935" spans="1:8" s="59" customFormat="1" ht="15">
      <c r="A935" s="93"/>
      <c r="B935" s="1"/>
      <c r="C935" s="2"/>
      <c r="D935" s="56"/>
      <c r="E935" s="58"/>
      <c r="H935" s="92"/>
    </row>
    <row r="936" spans="1:8" s="59" customFormat="1" ht="15">
      <c r="A936" s="93"/>
      <c r="B936" s="1"/>
      <c r="C936" s="2"/>
      <c r="D936" s="56"/>
      <c r="E936" s="58"/>
      <c r="H936" s="92"/>
    </row>
    <row r="937" spans="1:8" s="59" customFormat="1" ht="15">
      <c r="A937" s="93"/>
      <c r="B937" s="1"/>
      <c r="C937" s="2"/>
      <c r="D937" s="56"/>
      <c r="E937" s="58"/>
      <c r="H937" s="92"/>
    </row>
    <row r="938" spans="1:8" s="59" customFormat="1" ht="15">
      <c r="A938" s="93"/>
      <c r="B938" s="1"/>
      <c r="C938" s="2"/>
      <c r="D938" s="56"/>
      <c r="E938" s="58"/>
      <c r="H938" s="92"/>
    </row>
    <row r="939" spans="1:8" s="59" customFormat="1" ht="15">
      <c r="A939" s="93"/>
      <c r="B939" s="1"/>
      <c r="C939" s="2"/>
      <c r="D939" s="56"/>
      <c r="E939" s="58"/>
      <c r="H939" s="92"/>
    </row>
    <row r="940" spans="1:8" s="59" customFormat="1" ht="15">
      <c r="A940" s="93"/>
      <c r="B940" s="1"/>
      <c r="C940" s="2"/>
      <c r="D940" s="56"/>
      <c r="E940" s="58"/>
      <c r="H940" s="92"/>
    </row>
    <row r="941" spans="1:8" s="59" customFormat="1" ht="15">
      <c r="A941" s="93"/>
      <c r="B941" s="1"/>
      <c r="C941" s="2"/>
      <c r="D941" s="56"/>
      <c r="E941" s="58"/>
      <c r="H941" s="92"/>
    </row>
    <row r="942" spans="1:8" s="59" customFormat="1" ht="15">
      <c r="A942" s="93"/>
      <c r="B942" s="1"/>
      <c r="C942" s="2"/>
      <c r="D942" s="56"/>
      <c r="E942" s="58"/>
      <c r="H942" s="92"/>
    </row>
    <row r="943" spans="1:8" s="59" customFormat="1" ht="15">
      <c r="A943" s="93"/>
      <c r="B943" s="1"/>
      <c r="C943" s="2"/>
      <c r="D943" s="56"/>
      <c r="E943" s="58"/>
      <c r="H943" s="92"/>
    </row>
    <row r="944" spans="1:8" s="59" customFormat="1" ht="15">
      <c r="A944" s="93"/>
      <c r="B944" s="1"/>
      <c r="C944" s="2"/>
      <c r="D944" s="56"/>
      <c r="E944" s="58"/>
      <c r="H944" s="92"/>
    </row>
    <row r="945" spans="1:8" s="59" customFormat="1" ht="15">
      <c r="A945" s="93"/>
      <c r="B945" s="1"/>
      <c r="C945" s="2"/>
      <c r="D945" s="56"/>
      <c r="E945" s="58"/>
      <c r="H945" s="92"/>
    </row>
    <row r="946" spans="1:8" s="59" customFormat="1" ht="15">
      <c r="A946" s="93"/>
      <c r="B946" s="1"/>
      <c r="C946" s="2"/>
      <c r="D946" s="56"/>
      <c r="E946" s="58"/>
      <c r="H946" s="92"/>
    </row>
    <row r="947" spans="1:8" s="59" customFormat="1" ht="15">
      <c r="A947" s="93"/>
      <c r="B947" s="1"/>
      <c r="C947" s="2"/>
      <c r="D947" s="56"/>
      <c r="E947" s="58"/>
      <c r="H947" s="92"/>
    </row>
    <row r="948" spans="1:8" s="59" customFormat="1" ht="15">
      <c r="A948" s="93"/>
      <c r="B948" s="1"/>
      <c r="C948" s="2"/>
      <c r="D948" s="56"/>
      <c r="E948" s="58"/>
      <c r="H948" s="92"/>
    </row>
    <row r="949" spans="1:8" s="59" customFormat="1" ht="15">
      <c r="A949" s="93"/>
      <c r="B949" s="1"/>
      <c r="C949" s="2"/>
      <c r="D949" s="56"/>
      <c r="E949" s="58"/>
      <c r="H949" s="92"/>
    </row>
    <row r="950" spans="1:8" s="59" customFormat="1" ht="15">
      <c r="A950" s="93"/>
      <c r="B950" s="1"/>
      <c r="C950" s="2"/>
      <c r="D950" s="56"/>
      <c r="E950" s="58"/>
      <c r="H950" s="92"/>
    </row>
    <row r="951" spans="1:8" s="59" customFormat="1" ht="15">
      <c r="A951" s="93"/>
      <c r="B951" s="1"/>
      <c r="C951" s="2"/>
      <c r="D951" s="56"/>
      <c r="E951" s="58"/>
      <c r="H951" s="92"/>
    </row>
    <row r="952" spans="1:8" s="59" customFormat="1" ht="15">
      <c r="A952" s="93"/>
      <c r="B952" s="1"/>
      <c r="C952" s="2"/>
      <c r="D952" s="56"/>
      <c r="E952" s="58"/>
      <c r="H952" s="92"/>
    </row>
    <row r="953" spans="1:8" s="59" customFormat="1" ht="15">
      <c r="A953" s="93"/>
      <c r="B953" s="1"/>
      <c r="C953" s="2"/>
      <c r="D953" s="56"/>
      <c r="E953" s="58"/>
      <c r="H953" s="92"/>
    </row>
    <row r="954" spans="1:8" s="59" customFormat="1" ht="15">
      <c r="A954" s="93"/>
      <c r="B954" s="1"/>
      <c r="C954" s="2"/>
      <c r="D954" s="56"/>
      <c r="E954" s="58"/>
      <c r="H954" s="92"/>
    </row>
    <row r="955" spans="1:8" s="59" customFormat="1" ht="15">
      <c r="A955" s="93"/>
      <c r="B955" s="1"/>
      <c r="C955" s="2"/>
      <c r="D955" s="56"/>
      <c r="E955" s="58"/>
      <c r="H955" s="92"/>
    </row>
    <row r="956" spans="1:8" s="59" customFormat="1" ht="15">
      <c r="A956" s="93"/>
      <c r="B956" s="1"/>
      <c r="C956" s="2"/>
      <c r="D956" s="56"/>
      <c r="E956" s="58"/>
      <c r="H956" s="92"/>
    </row>
    <row r="957" spans="1:8" s="59" customFormat="1" ht="15">
      <c r="A957" s="93"/>
      <c r="B957" s="1"/>
      <c r="C957" s="2"/>
      <c r="D957" s="56"/>
      <c r="E957" s="58"/>
      <c r="H957" s="92"/>
    </row>
    <row r="958" spans="1:8" s="59" customFormat="1" ht="15">
      <c r="A958" s="93"/>
      <c r="B958" s="1"/>
      <c r="C958" s="2"/>
      <c r="D958" s="56"/>
      <c r="E958" s="58"/>
      <c r="H958" s="92"/>
    </row>
    <row r="959" spans="1:8" s="59" customFormat="1" ht="15">
      <c r="A959" s="93"/>
      <c r="B959" s="1"/>
      <c r="C959" s="2"/>
      <c r="D959" s="56"/>
      <c r="E959" s="58"/>
      <c r="H959" s="92"/>
    </row>
    <row r="960" spans="1:8" s="59" customFormat="1" ht="15">
      <c r="A960" s="93"/>
      <c r="B960" s="1"/>
      <c r="C960" s="2"/>
      <c r="D960" s="56"/>
      <c r="E960" s="58"/>
      <c r="H960" s="92"/>
    </row>
    <row r="961" spans="1:8" s="59" customFormat="1" ht="15">
      <c r="A961" s="93"/>
      <c r="B961" s="1"/>
      <c r="C961" s="2"/>
      <c r="D961" s="56"/>
      <c r="E961" s="58"/>
      <c r="H961" s="92"/>
    </row>
    <row r="962" spans="1:8" s="59" customFormat="1" ht="15">
      <c r="A962" s="93"/>
      <c r="B962" s="1"/>
      <c r="C962" s="2"/>
      <c r="D962" s="56"/>
      <c r="E962" s="58"/>
      <c r="H962" s="92"/>
    </row>
    <row r="963" spans="1:8" s="59" customFormat="1" ht="15">
      <c r="A963" s="93"/>
      <c r="B963" s="1"/>
      <c r="C963" s="2"/>
      <c r="D963" s="56"/>
      <c r="E963" s="58"/>
      <c r="H963" s="92"/>
    </row>
    <row r="964" spans="1:8" s="59" customFormat="1" ht="15">
      <c r="A964" s="93"/>
      <c r="B964" s="1"/>
      <c r="C964" s="2"/>
      <c r="D964" s="56"/>
      <c r="E964" s="58"/>
      <c r="H964" s="92"/>
    </row>
    <row r="965" spans="1:8" s="59" customFormat="1" ht="15">
      <c r="A965" s="93"/>
      <c r="B965" s="1"/>
      <c r="C965" s="2"/>
      <c r="D965" s="56"/>
      <c r="E965" s="58"/>
      <c r="H965" s="92"/>
    </row>
    <row r="966" spans="1:8" s="59" customFormat="1" ht="15">
      <c r="A966" s="93"/>
      <c r="B966" s="1"/>
      <c r="C966" s="2"/>
      <c r="D966" s="56"/>
      <c r="E966" s="58"/>
      <c r="H966" s="92"/>
    </row>
    <row r="967" spans="1:8" s="59" customFormat="1" ht="15">
      <c r="A967" s="93"/>
      <c r="B967" s="1"/>
      <c r="C967" s="2"/>
      <c r="D967" s="56"/>
      <c r="E967" s="58"/>
      <c r="H967" s="92"/>
    </row>
    <row r="968" spans="1:8" s="59" customFormat="1" ht="15">
      <c r="A968" s="93"/>
      <c r="B968" s="1"/>
      <c r="C968" s="2"/>
      <c r="D968" s="56"/>
      <c r="E968" s="58"/>
      <c r="H968" s="92"/>
    </row>
    <row r="969" spans="1:8" s="59" customFormat="1" ht="15">
      <c r="A969" s="93"/>
      <c r="B969" s="1"/>
      <c r="C969" s="2"/>
      <c r="D969" s="56"/>
      <c r="E969" s="58"/>
      <c r="H969" s="92"/>
    </row>
    <row r="970" spans="1:8" s="59" customFormat="1" ht="15">
      <c r="A970" s="93"/>
      <c r="B970" s="1"/>
      <c r="C970" s="2"/>
      <c r="D970" s="56"/>
      <c r="E970" s="58"/>
      <c r="H970" s="92"/>
    </row>
    <row r="971" spans="1:8" s="59" customFormat="1" ht="15">
      <c r="A971" s="93"/>
      <c r="B971" s="1"/>
      <c r="C971" s="2"/>
      <c r="D971" s="56"/>
      <c r="E971" s="58"/>
      <c r="H971" s="92"/>
    </row>
    <row r="972" spans="1:8" s="59" customFormat="1" ht="15">
      <c r="A972" s="93"/>
      <c r="B972" s="1"/>
      <c r="C972" s="2"/>
      <c r="D972" s="56"/>
      <c r="E972" s="58"/>
      <c r="H972" s="92"/>
    </row>
    <row r="973" spans="1:8" s="59" customFormat="1" ht="15">
      <c r="A973" s="93"/>
      <c r="B973" s="1"/>
      <c r="C973" s="2"/>
      <c r="D973" s="56"/>
      <c r="E973" s="58"/>
      <c r="H973" s="92"/>
    </row>
    <row r="974" spans="1:8" s="59" customFormat="1" ht="15">
      <c r="A974" s="93"/>
      <c r="B974" s="1"/>
      <c r="C974" s="2"/>
      <c r="D974" s="56"/>
      <c r="E974" s="58"/>
      <c r="H974" s="92"/>
    </row>
    <row r="975" spans="1:8" s="59" customFormat="1" ht="15">
      <c r="A975" s="93"/>
      <c r="B975" s="1"/>
      <c r="C975" s="2"/>
      <c r="D975" s="56"/>
      <c r="E975" s="58"/>
      <c r="H975" s="92"/>
    </row>
    <row r="976" spans="1:8" s="59" customFormat="1" ht="15">
      <c r="A976" s="93"/>
      <c r="B976" s="1"/>
      <c r="C976" s="2"/>
      <c r="D976" s="56"/>
      <c r="E976" s="58"/>
      <c r="H976" s="92"/>
    </row>
    <row r="977" spans="1:8" s="59" customFormat="1" ht="15">
      <c r="A977" s="93"/>
      <c r="B977" s="1"/>
      <c r="C977" s="2"/>
      <c r="D977" s="56"/>
      <c r="E977" s="58"/>
      <c r="H977" s="92"/>
    </row>
    <row r="978" spans="1:8" s="59" customFormat="1" ht="15">
      <c r="A978" s="93"/>
      <c r="B978" s="1"/>
      <c r="C978" s="2"/>
      <c r="D978" s="56"/>
      <c r="E978" s="58"/>
      <c r="H978" s="92"/>
    </row>
    <row r="979" spans="1:8" s="59" customFormat="1" ht="15">
      <c r="A979" s="93"/>
      <c r="B979" s="1"/>
      <c r="C979" s="2"/>
      <c r="D979" s="56"/>
      <c r="E979" s="58"/>
      <c r="H979" s="92"/>
    </row>
    <row r="980" spans="1:8" s="59" customFormat="1" ht="15">
      <c r="A980" s="93"/>
      <c r="B980" s="1"/>
      <c r="C980" s="2"/>
      <c r="D980" s="56"/>
      <c r="E980" s="58"/>
      <c r="H980" s="92"/>
    </row>
    <row r="981" spans="1:8" s="59" customFormat="1" ht="15">
      <c r="A981" s="93"/>
      <c r="B981" s="1"/>
      <c r="C981" s="2"/>
      <c r="D981" s="56"/>
      <c r="E981" s="58"/>
      <c r="H981" s="92"/>
    </row>
    <row r="982" spans="1:8" s="59" customFormat="1" ht="15">
      <c r="A982" s="93"/>
      <c r="B982" s="1"/>
      <c r="C982" s="2"/>
      <c r="D982" s="56"/>
      <c r="E982" s="58"/>
      <c r="H982" s="92"/>
    </row>
    <row r="983" spans="1:8" s="59" customFormat="1" ht="15">
      <c r="A983" s="93"/>
      <c r="B983" s="1"/>
      <c r="C983" s="2"/>
      <c r="D983" s="56"/>
      <c r="E983" s="58"/>
      <c r="H983" s="92"/>
    </row>
    <row r="984" spans="1:8" s="59" customFormat="1" ht="15">
      <c r="A984" s="93"/>
      <c r="B984" s="1"/>
      <c r="C984" s="2"/>
      <c r="D984" s="56"/>
      <c r="E984" s="58"/>
      <c r="H984" s="92"/>
    </row>
    <row r="985" spans="1:8" s="59" customFormat="1" ht="15">
      <c r="A985" s="93"/>
      <c r="B985" s="1"/>
      <c r="C985" s="2"/>
      <c r="D985" s="56"/>
      <c r="E985" s="58"/>
      <c r="H985" s="92"/>
    </row>
    <row r="986" spans="1:8" s="59" customFormat="1" ht="15">
      <c r="A986" s="93"/>
      <c r="B986" s="1"/>
      <c r="C986" s="2"/>
      <c r="D986" s="56"/>
      <c r="E986" s="58"/>
      <c r="H986" s="92"/>
    </row>
    <row r="987" spans="1:8" s="59" customFormat="1" ht="15">
      <c r="A987" s="93"/>
      <c r="B987" s="1"/>
      <c r="C987" s="2"/>
      <c r="D987" s="56"/>
      <c r="E987" s="58"/>
      <c r="H987" s="92"/>
    </row>
    <row r="988" spans="1:8" s="59" customFormat="1" ht="15">
      <c r="A988" s="93"/>
      <c r="B988" s="1"/>
      <c r="C988" s="2"/>
      <c r="D988" s="56"/>
      <c r="E988" s="58"/>
      <c r="H988" s="92"/>
    </row>
    <row r="989" spans="1:8" s="59" customFormat="1" ht="15">
      <c r="A989" s="93"/>
      <c r="B989" s="1"/>
      <c r="C989" s="2"/>
      <c r="D989" s="56"/>
      <c r="E989" s="58"/>
      <c r="H989" s="92"/>
    </row>
    <row r="990" spans="1:8" s="59" customFormat="1" ht="15">
      <c r="A990" s="93"/>
      <c r="B990" s="1"/>
      <c r="C990" s="2"/>
      <c r="D990" s="56"/>
      <c r="E990" s="58"/>
      <c r="H990" s="92"/>
    </row>
    <row r="991" spans="1:8" s="59" customFormat="1" ht="15">
      <c r="A991" s="93"/>
      <c r="B991" s="1"/>
      <c r="C991" s="2"/>
      <c r="D991" s="56"/>
      <c r="E991" s="58"/>
      <c r="H991" s="92"/>
    </row>
    <row r="992" spans="1:8" s="59" customFormat="1" ht="15">
      <c r="A992" s="93"/>
      <c r="B992" s="1"/>
      <c r="C992" s="2"/>
      <c r="D992" s="56"/>
      <c r="E992" s="58"/>
      <c r="H992" s="92"/>
    </row>
    <row r="993" spans="1:8" s="59" customFormat="1" ht="15">
      <c r="A993" s="93"/>
      <c r="B993" s="1"/>
      <c r="C993" s="2"/>
      <c r="D993" s="56"/>
      <c r="E993" s="58"/>
      <c r="H993" s="92"/>
    </row>
    <row r="994" spans="1:8" s="59" customFormat="1" ht="15">
      <c r="A994" s="93"/>
      <c r="B994" s="1"/>
      <c r="C994" s="2"/>
      <c r="D994" s="56"/>
      <c r="E994" s="58"/>
      <c r="H994" s="92"/>
    </row>
    <row r="995" spans="1:8" s="59" customFormat="1" ht="15">
      <c r="A995" s="93"/>
      <c r="B995" s="1"/>
      <c r="C995" s="2"/>
      <c r="D995" s="56"/>
      <c r="E995" s="58"/>
      <c r="H995" s="92"/>
    </row>
    <row r="996" spans="1:8" s="59" customFormat="1" ht="15">
      <c r="A996" s="93"/>
      <c r="B996" s="1"/>
      <c r="C996" s="2"/>
      <c r="D996" s="56"/>
      <c r="E996" s="58"/>
      <c r="H996" s="92"/>
    </row>
    <row r="997" spans="1:8" s="59" customFormat="1" ht="15">
      <c r="A997" s="93"/>
      <c r="B997" s="1"/>
      <c r="C997" s="2"/>
      <c r="D997" s="56"/>
      <c r="E997" s="58"/>
      <c r="H997" s="92"/>
    </row>
    <row r="998" spans="1:8" s="59" customFormat="1" ht="15">
      <c r="A998" s="93"/>
      <c r="B998" s="1"/>
      <c r="C998" s="2"/>
      <c r="D998" s="56"/>
      <c r="E998" s="58"/>
      <c r="H998" s="92"/>
    </row>
    <row r="999" spans="1:8" s="59" customFormat="1" ht="15">
      <c r="A999" s="93"/>
      <c r="B999" s="1"/>
      <c r="C999" s="2"/>
      <c r="D999" s="56"/>
      <c r="E999" s="58"/>
      <c r="H999" s="92"/>
    </row>
    <row r="1000" spans="1:8" s="59" customFormat="1" ht="15">
      <c r="A1000" s="93"/>
      <c r="B1000" s="1"/>
      <c r="C1000" s="2"/>
      <c r="D1000" s="56"/>
      <c r="E1000" s="58"/>
      <c r="H1000" s="92"/>
    </row>
    <row r="1001" spans="1:8" s="59" customFormat="1" ht="15">
      <c r="A1001" s="93"/>
      <c r="B1001" s="1"/>
      <c r="C1001" s="2"/>
      <c r="D1001" s="56"/>
      <c r="E1001" s="58"/>
      <c r="H1001" s="92"/>
    </row>
    <row r="1002" spans="1:8" s="59" customFormat="1" ht="15">
      <c r="A1002" s="93"/>
      <c r="B1002" s="1"/>
      <c r="C1002" s="2"/>
      <c r="D1002" s="56"/>
      <c r="E1002" s="58"/>
      <c r="H1002" s="92"/>
    </row>
    <row r="1003" spans="1:8" s="59" customFormat="1" ht="15">
      <c r="A1003" s="93"/>
      <c r="B1003" s="1"/>
      <c r="C1003" s="2"/>
      <c r="D1003" s="56"/>
      <c r="E1003" s="58"/>
      <c r="H1003" s="92"/>
    </row>
    <row r="1004" spans="1:8" s="59" customFormat="1" ht="15">
      <c r="A1004" s="93"/>
      <c r="B1004" s="1"/>
      <c r="C1004" s="2"/>
      <c r="D1004" s="56"/>
      <c r="E1004" s="58"/>
      <c r="H1004" s="92"/>
    </row>
    <row r="1005" spans="1:8" s="59" customFormat="1" ht="15">
      <c r="A1005" s="93"/>
      <c r="B1005" s="1"/>
      <c r="C1005" s="2"/>
      <c r="D1005" s="56"/>
      <c r="E1005" s="58"/>
      <c r="H1005" s="92"/>
    </row>
    <row r="1006" spans="1:8" s="59" customFormat="1" ht="15">
      <c r="A1006" s="93"/>
      <c r="B1006" s="1"/>
      <c r="C1006" s="2"/>
      <c r="D1006" s="56"/>
      <c r="E1006" s="58"/>
      <c r="H1006" s="92"/>
    </row>
    <row r="1007" spans="1:8" s="59" customFormat="1" ht="15">
      <c r="A1007" s="93"/>
      <c r="B1007" s="1"/>
      <c r="C1007" s="2"/>
      <c r="D1007" s="56"/>
      <c r="E1007" s="58"/>
      <c r="H1007" s="92"/>
    </row>
    <row r="1008" spans="1:8" s="59" customFormat="1" ht="15">
      <c r="A1008" s="93"/>
      <c r="B1008" s="1"/>
      <c r="C1008" s="2"/>
      <c r="D1008" s="56"/>
      <c r="E1008" s="58"/>
      <c r="H1008" s="92"/>
    </row>
    <row r="1009" spans="1:8" s="59" customFormat="1" ht="15">
      <c r="A1009" s="93"/>
      <c r="B1009" s="1"/>
      <c r="C1009" s="2"/>
      <c r="D1009" s="56"/>
      <c r="E1009" s="58"/>
      <c r="H1009" s="92"/>
    </row>
    <row r="1010" spans="1:8" s="59" customFormat="1" ht="15">
      <c r="A1010" s="93"/>
      <c r="B1010" s="1"/>
      <c r="C1010" s="2"/>
      <c r="D1010" s="56"/>
      <c r="E1010" s="58"/>
      <c r="H1010" s="92"/>
    </row>
    <row r="1011" spans="1:8" s="59" customFormat="1" ht="15">
      <c r="A1011" s="93"/>
      <c r="B1011" s="1"/>
      <c r="C1011" s="2"/>
      <c r="D1011" s="56"/>
      <c r="E1011" s="58"/>
      <c r="H1011" s="92"/>
    </row>
    <row r="1012" spans="1:8" s="59" customFormat="1" ht="15">
      <c r="A1012" s="93"/>
      <c r="B1012" s="1"/>
      <c r="C1012" s="2"/>
      <c r="D1012" s="56"/>
      <c r="E1012" s="58"/>
      <c r="H1012" s="92"/>
    </row>
    <row r="1013" spans="1:8" s="59" customFormat="1" ht="15">
      <c r="A1013" s="93"/>
      <c r="B1013" s="1"/>
      <c r="C1013" s="2"/>
      <c r="D1013" s="56"/>
      <c r="E1013" s="58"/>
      <c r="H1013" s="92"/>
    </row>
    <row r="1014" spans="1:8" s="59" customFormat="1" ht="15">
      <c r="A1014" s="93"/>
      <c r="B1014" s="1"/>
      <c r="C1014" s="2"/>
      <c r="D1014" s="56"/>
      <c r="E1014" s="58"/>
      <c r="H1014" s="92"/>
    </row>
    <row r="1015" spans="1:8" s="59" customFormat="1" ht="15">
      <c r="A1015" s="93"/>
      <c r="B1015" s="1"/>
      <c r="C1015" s="2"/>
      <c r="D1015" s="56"/>
      <c r="E1015" s="58"/>
      <c r="H1015" s="92"/>
    </row>
    <row r="1016" spans="1:8" s="59" customFormat="1" ht="15">
      <c r="A1016" s="93"/>
      <c r="B1016" s="1"/>
      <c r="C1016" s="2"/>
      <c r="D1016" s="56"/>
      <c r="E1016" s="58"/>
      <c r="H1016" s="92"/>
    </row>
    <row r="1017" spans="1:8" s="59" customFormat="1" ht="15">
      <c r="A1017" s="93"/>
      <c r="B1017" s="1"/>
      <c r="C1017" s="2"/>
      <c r="D1017" s="56"/>
      <c r="E1017" s="58"/>
      <c r="H1017" s="92"/>
    </row>
    <row r="1018" spans="1:8" s="59" customFormat="1" ht="15">
      <c r="A1018" s="93"/>
      <c r="B1018" s="1"/>
      <c r="C1018" s="2"/>
      <c r="D1018" s="56"/>
      <c r="E1018" s="58"/>
      <c r="H1018" s="92"/>
    </row>
    <row r="1019" spans="1:8" s="59" customFormat="1" ht="15">
      <c r="A1019" s="93"/>
      <c r="B1019" s="1"/>
      <c r="C1019" s="2"/>
      <c r="D1019" s="56"/>
      <c r="E1019" s="58"/>
      <c r="H1019" s="92"/>
    </row>
    <row r="1020" spans="1:8" s="59" customFormat="1" ht="15">
      <c r="A1020" s="93"/>
      <c r="B1020" s="1"/>
      <c r="C1020" s="2"/>
      <c r="D1020" s="56"/>
      <c r="E1020" s="58"/>
      <c r="H1020" s="92"/>
    </row>
    <row r="1021" spans="1:8" s="59" customFormat="1" ht="15">
      <c r="A1021" s="93"/>
      <c r="B1021" s="1"/>
      <c r="C1021" s="2"/>
      <c r="D1021" s="56"/>
      <c r="E1021" s="58"/>
      <c r="H1021" s="92"/>
    </row>
    <row r="1022" spans="1:8" s="59" customFormat="1" ht="15">
      <c r="A1022" s="93"/>
      <c r="B1022" s="1"/>
      <c r="C1022" s="2"/>
      <c r="D1022" s="56"/>
      <c r="E1022" s="58"/>
      <c r="H1022" s="92"/>
    </row>
    <row r="1023" spans="1:8" s="59" customFormat="1" ht="15">
      <c r="A1023" s="93"/>
      <c r="B1023" s="1"/>
      <c r="C1023" s="2"/>
      <c r="D1023" s="56"/>
      <c r="E1023" s="58"/>
      <c r="H1023" s="92"/>
    </row>
    <row r="1024" spans="1:8" s="59" customFormat="1" ht="15">
      <c r="A1024" s="93"/>
      <c r="B1024" s="1"/>
      <c r="C1024" s="2"/>
      <c r="D1024" s="56"/>
      <c r="E1024" s="58"/>
      <c r="H1024" s="92"/>
    </row>
    <row r="1025" spans="1:8" s="59" customFormat="1" ht="15">
      <c r="A1025" s="93"/>
      <c r="B1025" s="1"/>
      <c r="C1025" s="2"/>
      <c r="D1025" s="56"/>
      <c r="E1025" s="58"/>
      <c r="H1025" s="92"/>
    </row>
    <row r="1026" spans="1:8" s="59" customFormat="1" ht="15">
      <c r="A1026" s="93"/>
      <c r="B1026" s="1"/>
      <c r="C1026" s="2"/>
      <c r="D1026" s="56"/>
      <c r="E1026" s="58"/>
      <c r="H1026" s="92"/>
    </row>
    <row r="1027" spans="1:8" s="59" customFormat="1" ht="15">
      <c r="A1027" s="93"/>
      <c r="B1027" s="1"/>
      <c r="C1027" s="2"/>
      <c r="D1027" s="56"/>
      <c r="E1027" s="58"/>
      <c r="H1027" s="92"/>
    </row>
    <row r="1028" spans="1:8" s="59" customFormat="1" ht="15">
      <c r="A1028" s="93"/>
      <c r="B1028" s="1"/>
      <c r="C1028" s="2"/>
      <c r="D1028" s="56"/>
      <c r="E1028" s="58"/>
      <c r="H1028" s="92"/>
    </row>
    <row r="1029" spans="1:8" s="59" customFormat="1" ht="15">
      <c r="A1029" s="93"/>
      <c r="B1029" s="1"/>
      <c r="C1029" s="2"/>
      <c r="D1029" s="56"/>
      <c r="E1029" s="58"/>
      <c r="H1029" s="92"/>
    </row>
    <row r="1030" spans="1:8" s="59" customFormat="1" ht="15">
      <c r="A1030" s="93"/>
      <c r="B1030" s="1"/>
      <c r="C1030" s="2"/>
      <c r="D1030" s="56"/>
      <c r="E1030" s="58"/>
      <c r="H1030" s="92"/>
    </row>
    <row r="1031" spans="1:8" s="59" customFormat="1" ht="15">
      <c r="A1031" s="93"/>
      <c r="B1031" s="1"/>
      <c r="C1031" s="2"/>
      <c r="D1031" s="56"/>
      <c r="E1031" s="58"/>
      <c r="H1031" s="92"/>
    </row>
    <row r="1032" spans="1:8" s="59" customFormat="1" ht="15">
      <c r="A1032" s="93"/>
      <c r="B1032" s="1"/>
      <c r="C1032" s="2"/>
      <c r="D1032" s="56"/>
      <c r="E1032" s="58"/>
      <c r="H1032" s="92"/>
    </row>
    <row r="1033" spans="1:8" s="59" customFormat="1" ht="15">
      <c r="A1033" s="93"/>
      <c r="B1033" s="1"/>
      <c r="C1033" s="2"/>
      <c r="D1033" s="56"/>
      <c r="E1033" s="58"/>
      <c r="H1033" s="92"/>
    </row>
    <row r="1034" spans="1:8" s="59" customFormat="1" ht="15">
      <c r="A1034" s="93"/>
      <c r="B1034" s="1"/>
      <c r="C1034" s="2"/>
      <c r="D1034" s="56"/>
      <c r="E1034" s="58"/>
      <c r="H1034" s="92"/>
    </row>
    <row r="1035" spans="1:8" s="59" customFormat="1" ht="15">
      <c r="A1035" s="93"/>
      <c r="B1035" s="1"/>
      <c r="C1035" s="2"/>
      <c r="D1035" s="56"/>
      <c r="E1035" s="58"/>
      <c r="H1035" s="92"/>
    </row>
    <row r="1036" spans="1:8" s="59" customFormat="1" ht="15">
      <c r="A1036" s="93"/>
      <c r="B1036" s="1"/>
      <c r="C1036" s="2"/>
      <c r="D1036" s="56"/>
      <c r="E1036" s="58"/>
      <c r="H1036" s="92"/>
    </row>
    <row r="1037" spans="1:8" s="59" customFormat="1" ht="15">
      <c r="A1037" s="93"/>
      <c r="B1037" s="1"/>
      <c r="C1037" s="2"/>
      <c r="D1037" s="56"/>
      <c r="E1037" s="58"/>
      <c r="H1037" s="92"/>
    </row>
    <row r="1038" spans="1:8" s="59" customFormat="1" ht="15">
      <c r="A1038" s="93"/>
      <c r="B1038" s="1"/>
      <c r="C1038" s="2"/>
      <c r="D1038" s="56"/>
      <c r="E1038" s="58"/>
      <c r="H1038" s="92"/>
    </row>
    <row r="1039" spans="1:8" s="59" customFormat="1" ht="15">
      <c r="A1039" s="93"/>
      <c r="B1039" s="1"/>
      <c r="C1039" s="2"/>
      <c r="D1039" s="56"/>
      <c r="E1039" s="58"/>
      <c r="H1039" s="92"/>
    </row>
    <row r="1040" spans="1:8" s="59" customFormat="1" ht="15">
      <c r="A1040" s="93"/>
      <c r="B1040" s="1"/>
      <c r="C1040" s="2"/>
      <c r="D1040" s="56"/>
      <c r="E1040" s="58"/>
      <c r="H1040" s="92"/>
    </row>
    <row r="1041" spans="1:8" s="59" customFormat="1" ht="15">
      <c r="A1041" s="93"/>
      <c r="B1041" s="1"/>
      <c r="C1041" s="2"/>
      <c r="D1041" s="56"/>
      <c r="E1041" s="58"/>
      <c r="H1041" s="92"/>
    </row>
    <row r="1042" spans="1:8" s="59" customFormat="1" ht="15">
      <c r="A1042" s="93"/>
      <c r="B1042" s="1"/>
      <c r="C1042" s="2"/>
      <c r="D1042" s="56"/>
      <c r="E1042" s="58"/>
      <c r="H1042" s="92"/>
    </row>
    <row r="1043" spans="1:8" s="59" customFormat="1" ht="15">
      <c r="A1043" s="93"/>
      <c r="B1043" s="1"/>
      <c r="C1043" s="2"/>
      <c r="D1043" s="56"/>
      <c r="E1043" s="58"/>
      <c r="H1043" s="92"/>
    </row>
    <row r="1044" spans="1:8" s="59" customFormat="1" ht="15">
      <c r="A1044" s="93"/>
      <c r="B1044" s="1"/>
      <c r="C1044" s="2"/>
      <c r="D1044" s="56"/>
      <c r="E1044" s="58"/>
      <c r="H1044" s="92"/>
    </row>
    <row r="1045" spans="1:8" s="59" customFormat="1" ht="15">
      <c r="A1045" s="93"/>
      <c r="B1045" s="1"/>
      <c r="C1045" s="2"/>
      <c r="D1045" s="56"/>
      <c r="E1045" s="58"/>
      <c r="H1045" s="92"/>
    </row>
    <row r="1046" spans="1:8" s="59" customFormat="1" ht="15">
      <c r="A1046" s="93"/>
      <c r="B1046" s="1"/>
      <c r="C1046" s="2"/>
      <c r="D1046" s="56"/>
      <c r="E1046" s="58"/>
      <c r="H1046" s="92"/>
    </row>
    <row r="1047" spans="1:8" s="59" customFormat="1" ht="15">
      <c r="A1047" s="93"/>
      <c r="B1047" s="1"/>
      <c r="C1047" s="2"/>
      <c r="D1047" s="56"/>
      <c r="E1047" s="58"/>
      <c r="H1047" s="92"/>
    </row>
    <row r="1048" spans="1:8" s="59" customFormat="1" ht="15">
      <c r="A1048" s="93"/>
      <c r="B1048" s="1"/>
      <c r="C1048" s="2"/>
      <c r="D1048" s="56"/>
      <c r="E1048" s="58"/>
      <c r="H1048" s="92"/>
    </row>
    <row r="1049" spans="1:8" s="59" customFormat="1" ht="15">
      <c r="A1049" s="93"/>
      <c r="B1049" s="1"/>
      <c r="C1049" s="2"/>
      <c r="D1049" s="56"/>
      <c r="E1049" s="58"/>
      <c r="H1049" s="92"/>
    </row>
    <row r="1050" spans="1:8" s="59" customFormat="1" ht="15">
      <c r="A1050" s="93"/>
      <c r="B1050" s="1"/>
      <c r="C1050" s="2"/>
      <c r="D1050" s="56"/>
      <c r="E1050" s="58"/>
      <c r="H1050" s="92"/>
    </row>
    <row r="1051" spans="1:8" s="59" customFormat="1" ht="15">
      <c r="A1051" s="93"/>
      <c r="B1051" s="1"/>
      <c r="C1051" s="2"/>
      <c r="D1051" s="56"/>
      <c r="E1051" s="58"/>
      <c r="H1051" s="92"/>
    </row>
    <row r="1052" spans="1:8" s="59" customFormat="1" ht="15">
      <c r="A1052" s="93"/>
      <c r="B1052" s="1"/>
      <c r="C1052" s="2"/>
      <c r="D1052" s="56"/>
      <c r="E1052" s="58"/>
      <c r="H1052" s="92"/>
    </row>
    <row r="1053" spans="1:8" s="59" customFormat="1" ht="15">
      <c r="A1053" s="93"/>
      <c r="B1053" s="1"/>
      <c r="C1053" s="2"/>
      <c r="D1053" s="56"/>
      <c r="E1053" s="58"/>
      <c r="H1053" s="92"/>
    </row>
    <row r="1054" spans="1:8" s="59" customFormat="1" ht="15">
      <c r="A1054" s="93"/>
      <c r="B1054" s="1"/>
      <c r="C1054" s="2"/>
      <c r="D1054" s="56"/>
      <c r="E1054" s="58"/>
      <c r="H1054" s="92"/>
    </row>
    <row r="1055" spans="1:8" s="59" customFormat="1" ht="15">
      <c r="A1055" s="93"/>
      <c r="B1055" s="1"/>
      <c r="C1055" s="2"/>
      <c r="D1055" s="56"/>
      <c r="E1055" s="58"/>
      <c r="H1055" s="92"/>
    </row>
    <row r="1056" spans="1:8" s="59" customFormat="1" ht="15">
      <c r="A1056" s="93"/>
      <c r="B1056" s="1"/>
      <c r="C1056" s="2"/>
      <c r="D1056" s="56"/>
      <c r="E1056" s="58"/>
      <c r="H1056" s="92"/>
    </row>
    <row r="1057" spans="1:8" s="59" customFormat="1" ht="15">
      <c r="A1057" s="93"/>
      <c r="B1057" s="1"/>
      <c r="C1057" s="2"/>
      <c r="D1057" s="56"/>
      <c r="E1057" s="58"/>
      <c r="H1057" s="92"/>
    </row>
    <row r="1058" spans="1:8" s="59" customFormat="1" ht="15">
      <c r="A1058" s="93"/>
      <c r="B1058" s="1"/>
      <c r="C1058" s="2"/>
      <c r="D1058" s="56"/>
      <c r="E1058" s="58"/>
      <c r="H1058" s="92"/>
    </row>
    <row r="1059" spans="1:8" s="59" customFormat="1" ht="15">
      <c r="A1059" s="93"/>
      <c r="B1059" s="1"/>
      <c r="C1059" s="2"/>
      <c r="D1059" s="56"/>
      <c r="E1059" s="58"/>
      <c r="H1059" s="92"/>
    </row>
    <row r="1060" spans="1:8" s="59" customFormat="1" ht="15">
      <c r="A1060" s="93"/>
      <c r="B1060" s="1"/>
      <c r="C1060" s="2"/>
      <c r="D1060" s="56"/>
      <c r="E1060" s="58"/>
      <c r="H1060" s="92"/>
    </row>
    <row r="1061" spans="1:8" s="59" customFormat="1" ht="15">
      <c r="A1061" s="93"/>
      <c r="B1061" s="1"/>
      <c r="C1061" s="2"/>
      <c r="D1061" s="56"/>
      <c r="E1061" s="58"/>
      <c r="H1061" s="92"/>
    </row>
    <row r="1062" spans="1:8" s="59" customFormat="1" ht="15">
      <c r="A1062" s="93"/>
      <c r="B1062" s="1"/>
      <c r="C1062" s="2"/>
      <c r="D1062" s="56"/>
      <c r="E1062" s="58"/>
      <c r="H1062" s="92"/>
    </row>
    <row r="1063" spans="1:8" s="59" customFormat="1" ht="15">
      <c r="A1063" s="93"/>
      <c r="B1063" s="1"/>
      <c r="C1063" s="2"/>
      <c r="D1063" s="56"/>
      <c r="E1063" s="58"/>
      <c r="H1063" s="92"/>
    </row>
    <row r="1064" spans="1:8" s="59" customFormat="1" ht="15">
      <c r="A1064" s="93"/>
      <c r="B1064" s="1"/>
      <c r="C1064" s="2"/>
      <c r="D1064" s="56"/>
      <c r="E1064" s="58"/>
      <c r="H1064" s="92"/>
    </row>
    <row r="1065" spans="1:8" s="59" customFormat="1" ht="15">
      <c r="A1065" s="93"/>
      <c r="B1065" s="1"/>
      <c r="C1065" s="2"/>
      <c r="D1065" s="56"/>
      <c r="E1065" s="58"/>
      <c r="H1065" s="92"/>
    </row>
    <row r="1066" spans="1:8" s="59" customFormat="1" ht="15">
      <c r="A1066" s="93"/>
      <c r="B1066" s="1"/>
      <c r="C1066" s="2"/>
      <c r="D1066" s="56"/>
      <c r="E1066" s="58"/>
      <c r="H1066" s="92"/>
    </row>
    <row r="1067" spans="1:8" s="59" customFormat="1" ht="15">
      <c r="A1067" s="93"/>
      <c r="B1067" s="1"/>
      <c r="C1067" s="2"/>
      <c r="D1067" s="56"/>
      <c r="E1067" s="58"/>
      <c r="H1067" s="92"/>
    </row>
    <row r="1068" spans="1:8" s="59" customFormat="1" ht="15">
      <c r="A1068" s="93"/>
      <c r="B1068" s="1"/>
      <c r="C1068" s="2"/>
      <c r="D1068" s="56"/>
      <c r="E1068" s="58"/>
      <c r="H1068" s="92"/>
    </row>
    <row r="1069" spans="1:8" s="59" customFormat="1" ht="15">
      <c r="A1069" s="93"/>
      <c r="B1069" s="1"/>
      <c r="C1069" s="2"/>
      <c r="D1069" s="56"/>
      <c r="E1069" s="58"/>
      <c r="H1069" s="92"/>
    </row>
    <row r="1070" spans="1:8" s="59" customFormat="1" ht="15">
      <c r="A1070" s="93"/>
      <c r="B1070" s="1"/>
      <c r="C1070" s="2"/>
      <c r="D1070" s="56"/>
      <c r="E1070" s="58"/>
      <c r="H1070" s="92"/>
    </row>
    <row r="1071" spans="1:8" s="59" customFormat="1" ht="15">
      <c r="A1071" s="93"/>
      <c r="B1071" s="1"/>
      <c r="C1071" s="2"/>
      <c r="D1071" s="56"/>
      <c r="E1071" s="58"/>
      <c r="H1071" s="92"/>
    </row>
    <row r="1072" spans="1:8" s="59" customFormat="1" ht="15">
      <c r="A1072" s="93"/>
      <c r="B1072" s="1"/>
      <c r="C1072" s="2"/>
      <c r="D1072" s="56"/>
      <c r="E1072" s="58"/>
      <c r="H1072" s="92"/>
    </row>
    <row r="1073" spans="1:8" s="59" customFormat="1" ht="15">
      <c r="A1073" s="93"/>
      <c r="B1073" s="1"/>
      <c r="C1073" s="2"/>
      <c r="D1073" s="56"/>
      <c r="E1073" s="58"/>
      <c r="H1073" s="92"/>
    </row>
    <row r="1074" spans="1:8" s="59" customFormat="1" ht="15">
      <c r="A1074" s="93"/>
      <c r="B1074" s="1"/>
      <c r="C1074" s="2"/>
      <c r="D1074" s="56"/>
      <c r="E1074" s="58"/>
      <c r="H1074" s="92"/>
    </row>
    <row r="1075" spans="1:8" s="59" customFormat="1" ht="15">
      <c r="A1075" s="93"/>
      <c r="B1075" s="1"/>
      <c r="C1075" s="2"/>
      <c r="D1075" s="56"/>
      <c r="E1075" s="58"/>
      <c r="H1075" s="92"/>
    </row>
    <row r="1076" spans="1:8" s="59" customFormat="1" ht="15">
      <c r="A1076" s="93"/>
      <c r="B1076" s="1"/>
      <c r="C1076" s="2"/>
      <c r="D1076" s="56"/>
      <c r="E1076" s="58"/>
      <c r="H1076" s="92"/>
    </row>
    <row r="1077" spans="1:8" s="59" customFormat="1" ht="15">
      <c r="A1077" s="93"/>
      <c r="B1077" s="1"/>
      <c r="C1077" s="2"/>
      <c r="D1077" s="56"/>
      <c r="E1077" s="58"/>
      <c r="H1077" s="92"/>
    </row>
    <row r="1078" spans="1:8" s="59" customFormat="1" ht="15">
      <c r="A1078" s="93"/>
      <c r="B1078" s="1"/>
      <c r="C1078" s="2"/>
      <c r="D1078" s="56"/>
      <c r="E1078" s="58"/>
      <c r="H1078" s="92"/>
    </row>
    <row r="1079" spans="1:8" s="59" customFormat="1" ht="15">
      <c r="A1079" s="93"/>
      <c r="B1079" s="1"/>
      <c r="C1079" s="2"/>
      <c r="D1079" s="56"/>
      <c r="E1079" s="58"/>
      <c r="H1079" s="92"/>
    </row>
    <row r="1080" spans="1:8" s="59" customFormat="1" ht="15">
      <c r="A1080" s="93"/>
      <c r="B1080" s="1"/>
      <c r="C1080" s="2"/>
      <c r="D1080" s="56"/>
      <c r="E1080" s="58"/>
      <c r="H1080" s="92"/>
    </row>
    <row r="1081" spans="1:8" s="59" customFormat="1" ht="15">
      <c r="A1081" s="93"/>
      <c r="B1081" s="1"/>
      <c r="C1081" s="2"/>
      <c r="D1081" s="56"/>
      <c r="E1081" s="58"/>
      <c r="H1081" s="92"/>
    </row>
    <row r="1082" spans="1:8" s="59" customFormat="1" ht="15">
      <c r="A1082" s="93"/>
      <c r="B1082" s="1"/>
      <c r="C1082" s="2"/>
      <c r="D1082" s="56"/>
      <c r="E1082" s="58"/>
      <c r="H1082" s="92"/>
    </row>
    <row r="1083" spans="1:8" s="59" customFormat="1" ht="15">
      <c r="A1083" s="93"/>
      <c r="B1083" s="1"/>
      <c r="C1083" s="2"/>
      <c r="D1083" s="56"/>
      <c r="E1083" s="58"/>
      <c r="H1083" s="92"/>
    </row>
    <row r="1084" spans="1:8" s="59" customFormat="1" ht="15">
      <c r="A1084" s="93"/>
      <c r="B1084" s="1"/>
      <c r="C1084" s="2"/>
      <c r="D1084" s="56"/>
      <c r="E1084" s="58"/>
      <c r="H1084" s="92"/>
    </row>
    <row r="1085" spans="1:8" s="59" customFormat="1" ht="15">
      <c r="A1085" s="93"/>
      <c r="B1085" s="1"/>
      <c r="C1085" s="2"/>
      <c r="D1085" s="56"/>
      <c r="E1085" s="58"/>
      <c r="H1085" s="92"/>
    </row>
    <row r="1086" spans="1:8" s="59" customFormat="1" ht="15">
      <c r="A1086" s="93"/>
      <c r="B1086" s="1"/>
      <c r="C1086" s="2"/>
      <c r="D1086" s="56"/>
      <c r="E1086" s="58"/>
      <c r="H1086" s="92"/>
    </row>
    <row r="1087" spans="1:8" s="59" customFormat="1" ht="15">
      <c r="A1087" s="93"/>
      <c r="B1087" s="1"/>
      <c r="C1087" s="2"/>
      <c r="D1087" s="56"/>
      <c r="E1087" s="58"/>
      <c r="H1087" s="92"/>
    </row>
    <row r="1088" spans="1:8" s="59" customFormat="1" ht="15">
      <c r="A1088" s="93"/>
      <c r="B1088" s="1"/>
      <c r="C1088" s="2"/>
      <c r="D1088" s="56"/>
      <c r="E1088" s="58"/>
      <c r="H1088" s="92"/>
    </row>
    <row r="1089" spans="1:8" s="59" customFormat="1" ht="15">
      <c r="A1089" s="93"/>
      <c r="B1089" s="1"/>
      <c r="C1089" s="2"/>
      <c r="D1089" s="56"/>
      <c r="E1089" s="58"/>
      <c r="H1089" s="92"/>
    </row>
    <row r="1090" spans="1:8" s="59" customFormat="1" ht="15">
      <c r="A1090" s="93"/>
      <c r="B1090" s="1"/>
      <c r="C1090" s="2"/>
      <c r="D1090" s="56"/>
      <c r="E1090" s="58"/>
      <c r="H1090" s="92"/>
    </row>
    <row r="1091" spans="1:8" s="59" customFormat="1" ht="15">
      <c r="A1091" s="93"/>
      <c r="B1091" s="1"/>
      <c r="C1091" s="2"/>
      <c r="D1091" s="56"/>
      <c r="E1091" s="58"/>
      <c r="H1091" s="92"/>
    </row>
    <row r="1092" spans="1:8" s="59" customFormat="1" ht="15">
      <c r="A1092" s="93"/>
      <c r="B1092" s="1"/>
      <c r="C1092" s="2"/>
      <c r="D1092" s="56"/>
      <c r="E1092" s="58"/>
      <c r="H1092" s="92"/>
    </row>
    <row r="1093" spans="1:8" s="59" customFormat="1" ht="15">
      <c r="A1093" s="93"/>
      <c r="B1093" s="1"/>
      <c r="C1093" s="2"/>
      <c r="D1093" s="56"/>
      <c r="E1093" s="58"/>
      <c r="H1093" s="92"/>
    </row>
    <row r="1094" spans="1:8" s="59" customFormat="1" ht="15">
      <c r="A1094" s="93"/>
      <c r="B1094" s="1"/>
      <c r="C1094" s="2"/>
      <c r="D1094" s="56"/>
      <c r="E1094" s="58"/>
      <c r="H1094" s="92"/>
    </row>
    <row r="1095" spans="1:8" s="59" customFormat="1" ht="15">
      <c r="A1095" s="93"/>
      <c r="B1095" s="1"/>
      <c r="C1095" s="2"/>
      <c r="D1095" s="56"/>
      <c r="E1095" s="58"/>
      <c r="H1095" s="92"/>
    </row>
    <row r="1096" spans="1:8" s="59" customFormat="1" ht="15">
      <c r="A1096" s="93"/>
      <c r="B1096" s="1"/>
      <c r="C1096" s="2"/>
      <c r="D1096" s="56"/>
      <c r="E1096" s="58"/>
      <c r="H1096" s="92"/>
    </row>
    <row r="1097" spans="1:8" s="59" customFormat="1" ht="15">
      <c r="A1097" s="93"/>
      <c r="B1097" s="1"/>
      <c r="C1097" s="2"/>
      <c r="D1097" s="56"/>
      <c r="E1097" s="58"/>
      <c r="H1097" s="92"/>
    </row>
    <row r="1098" spans="1:8" s="59" customFormat="1" ht="15">
      <c r="A1098" s="93"/>
      <c r="B1098" s="1"/>
      <c r="C1098" s="2"/>
      <c r="D1098" s="56"/>
      <c r="E1098" s="58"/>
      <c r="H1098" s="92"/>
    </row>
    <row r="1099" spans="1:8" s="59" customFormat="1" ht="15">
      <c r="A1099" s="93"/>
      <c r="B1099" s="1"/>
      <c r="C1099" s="2"/>
      <c r="D1099" s="56"/>
      <c r="E1099" s="58"/>
      <c r="H1099" s="92"/>
    </row>
    <row r="1100" spans="1:8" s="59" customFormat="1" ht="15">
      <c r="A1100" s="93"/>
      <c r="B1100" s="1"/>
      <c r="C1100" s="2"/>
      <c r="D1100" s="56"/>
      <c r="E1100" s="58"/>
      <c r="H1100" s="92"/>
    </row>
    <row r="1101" spans="1:8" s="59" customFormat="1" ht="15">
      <c r="A1101" s="93"/>
      <c r="B1101" s="1"/>
      <c r="C1101" s="2"/>
      <c r="D1101" s="56"/>
      <c r="E1101" s="58"/>
      <c r="H1101" s="92"/>
    </row>
    <row r="1102" spans="1:8" s="59" customFormat="1" ht="15">
      <c r="A1102" s="93"/>
      <c r="B1102" s="1"/>
      <c r="C1102" s="2"/>
      <c r="D1102" s="56"/>
      <c r="E1102" s="58"/>
      <c r="H1102" s="92"/>
    </row>
    <row r="1103" spans="1:8" s="59" customFormat="1" ht="15">
      <c r="A1103" s="93"/>
      <c r="B1103" s="1"/>
      <c r="C1103" s="2"/>
      <c r="D1103" s="56"/>
      <c r="E1103" s="58"/>
      <c r="H1103" s="92"/>
    </row>
    <row r="1104" spans="1:8" s="59" customFormat="1" ht="15">
      <c r="A1104" s="93"/>
      <c r="B1104" s="1"/>
      <c r="C1104" s="2"/>
      <c r="D1104" s="56"/>
      <c r="E1104" s="58"/>
      <c r="H1104" s="92"/>
    </row>
    <row r="1105" spans="1:8" s="59" customFormat="1" ht="15">
      <c r="A1105" s="93"/>
      <c r="B1105" s="1"/>
      <c r="C1105" s="2"/>
      <c r="D1105" s="56"/>
      <c r="E1105" s="58"/>
      <c r="H1105" s="92"/>
    </row>
    <row r="1106" spans="1:8" s="59" customFormat="1" ht="15">
      <c r="A1106" s="93"/>
      <c r="B1106" s="1"/>
      <c r="C1106" s="2"/>
      <c r="D1106" s="56"/>
      <c r="E1106" s="58"/>
      <c r="H1106" s="92"/>
    </row>
    <row r="1107" spans="1:8" s="59" customFormat="1" ht="15">
      <c r="A1107" s="93"/>
      <c r="B1107" s="1"/>
      <c r="C1107" s="2"/>
      <c r="D1107" s="56"/>
      <c r="E1107" s="58"/>
      <c r="H1107" s="92"/>
    </row>
    <row r="1108" spans="1:8" s="59" customFormat="1" ht="15">
      <c r="A1108" s="93"/>
      <c r="B1108" s="1"/>
      <c r="C1108" s="2"/>
      <c r="D1108" s="56"/>
      <c r="E1108" s="58"/>
      <c r="H1108" s="92"/>
    </row>
    <row r="1109" spans="1:8" s="59" customFormat="1" ht="15">
      <c r="A1109" s="93"/>
      <c r="B1109" s="1"/>
      <c r="C1109" s="2"/>
      <c r="D1109" s="56"/>
      <c r="E1109" s="58"/>
      <c r="H1109" s="92"/>
    </row>
    <row r="1110" spans="1:8" s="59" customFormat="1" ht="15">
      <c r="A1110" s="93"/>
      <c r="B1110" s="1"/>
      <c r="C1110" s="2"/>
      <c r="D1110" s="56"/>
      <c r="E1110" s="58"/>
      <c r="H1110" s="92"/>
    </row>
    <row r="1111" spans="1:8" s="59" customFormat="1" ht="15">
      <c r="A1111" s="93"/>
      <c r="B1111" s="1"/>
      <c r="C1111" s="2"/>
      <c r="D1111" s="56"/>
      <c r="E1111" s="58"/>
      <c r="H1111" s="92"/>
    </row>
    <row r="1112" spans="1:8" s="59" customFormat="1" ht="15">
      <c r="A1112" s="93"/>
      <c r="B1112" s="1"/>
      <c r="C1112" s="2"/>
      <c r="D1112" s="56"/>
      <c r="E1112" s="58"/>
      <c r="H1112" s="92"/>
    </row>
    <row r="1113" spans="1:8" s="59" customFormat="1" ht="15">
      <c r="A1113" s="93"/>
      <c r="B1113" s="1"/>
      <c r="C1113" s="2"/>
      <c r="D1113" s="56"/>
      <c r="E1113" s="58"/>
      <c r="H1113" s="92"/>
    </row>
    <row r="1114" spans="1:8" s="59" customFormat="1" ht="15">
      <c r="A1114" s="93"/>
      <c r="B1114" s="1"/>
      <c r="C1114" s="2"/>
      <c r="D1114" s="56"/>
      <c r="E1114" s="58"/>
      <c r="H1114" s="92"/>
    </row>
    <row r="1115" spans="1:8" s="59" customFormat="1" ht="15">
      <c r="A1115" s="93"/>
      <c r="B1115" s="1"/>
      <c r="C1115" s="2"/>
      <c r="D1115" s="56"/>
      <c r="E1115" s="58"/>
      <c r="H1115" s="92"/>
    </row>
    <row r="1116" spans="1:8" s="59" customFormat="1" ht="15">
      <c r="A1116" s="93"/>
      <c r="B1116" s="1"/>
      <c r="C1116" s="2"/>
      <c r="D1116" s="56"/>
      <c r="E1116" s="58"/>
      <c r="H1116" s="92"/>
    </row>
    <row r="1117" spans="1:8" s="59" customFormat="1" ht="15">
      <c r="A1117" s="93"/>
      <c r="B1117" s="1"/>
      <c r="C1117" s="2"/>
      <c r="D1117" s="56"/>
      <c r="E1117" s="58"/>
      <c r="H1117" s="92"/>
    </row>
    <row r="1118" spans="1:8" s="59" customFormat="1" ht="15">
      <c r="A1118" s="93"/>
      <c r="B1118" s="1"/>
      <c r="C1118" s="2"/>
      <c r="D1118" s="56"/>
      <c r="E1118" s="58"/>
      <c r="H1118" s="92"/>
    </row>
    <row r="1119" spans="1:8" s="59" customFormat="1" ht="15">
      <c r="A1119" s="93"/>
      <c r="B1119" s="1"/>
      <c r="C1119" s="2"/>
      <c r="D1119" s="56"/>
      <c r="E1119" s="58"/>
      <c r="H1119" s="92"/>
    </row>
    <row r="1120" spans="1:8" s="59" customFormat="1" ht="15">
      <c r="A1120" s="93"/>
      <c r="B1120" s="1"/>
      <c r="C1120" s="2"/>
      <c r="D1120" s="56"/>
      <c r="E1120" s="58"/>
      <c r="H1120" s="92"/>
    </row>
    <row r="1121" spans="1:8" s="59" customFormat="1" ht="15">
      <c r="A1121" s="93"/>
      <c r="B1121" s="1"/>
      <c r="C1121" s="2"/>
      <c r="D1121" s="56"/>
      <c r="E1121" s="58"/>
      <c r="H1121" s="92"/>
    </row>
    <row r="1122" spans="1:8" s="59" customFormat="1" ht="15">
      <c r="A1122" s="93"/>
      <c r="B1122" s="1"/>
      <c r="C1122" s="2"/>
      <c r="D1122" s="56"/>
      <c r="E1122" s="58"/>
      <c r="H1122" s="92"/>
    </row>
    <row r="1123" spans="1:8" s="59" customFormat="1" ht="15">
      <c r="A1123" s="93"/>
      <c r="B1123" s="1"/>
      <c r="C1123" s="2"/>
      <c r="D1123" s="56"/>
      <c r="E1123" s="58"/>
      <c r="H1123" s="92"/>
    </row>
    <row r="1124" spans="1:8" s="59" customFormat="1" ht="15">
      <c r="A1124" s="93"/>
      <c r="B1124" s="1"/>
      <c r="C1124" s="2"/>
      <c r="D1124" s="56"/>
      <c r="E1124" s="58"/>
      <c r="H1124" s="92"/>
    </row>
    <row r="1125" spans="1:8" s="59" customFormat="1" ht="15">
      <c r="A1125" s="93"/>
      <c r="B1125" s="1"/>
      <c r="C1125" s="2"/>
      <c r="D1125" s="56"/>
      <c r="E1125" s="58"/>
      <c r="H1125" s="92"/>
    </row>
    <row r="1126" spans="1:8" s="59" customFormat="1" ht="15">
      <c r="A1126" s="93"/>
      <c r="B1126" s="1"/>
      <c r="C1126" s="2"/>
      <c r="D1126" s="56"/>
      <c r="E1126" s="58"/>
      <c r="H1126" s="92"/>
    </row>
    <row r="1127" spans="1:8" s="59" customFormat="1" ht="15">
      <c r="A1127" s="93"/>
      <c r="B1127" s="1"/>
      <c r="C1127" s="2"/>
      <c r="D1127" s="56"/>
      <c r="E1127" s="58"/>
      <c r="H1127" s="92"/>
    </row>
    <row r="1128" spans="1:8" s="59" customFormat="1" ht="15">
      <c r="A1128" s="93"/>
      <c r="B1128" s="1"/>
      <c r="C1128" s="2"/>
      <c r="D1128" s="56"/>
      <c r="E1128" s="58"/>
      <c r="H1128" s="92"/>
    </row>
    <row r="1129" spans="1:8" s="59" customFormat="1" ht="15">
      <c r="A1129" s="93"/>
      <c r="B1129" s="1"/>
      <c r="C1129" s="2"/>
      <c r="D1129" s="56"/>
      <c r="E1129" s="58"/>
      <c r="H1129" s="92"/>
    </row>
    <row r="1130" spans="1:8" s="59" customFormat="1" ht="15">
      <c r="A1130" s="93"/>
      <c r="B1130" s="1"/>
      <c r="C1130" s="2"/>
      <c r="D1130" s="56"/>
      <c r="E1130" s="58"/>
      <c r="H1130" s="92"/>
    </row>
    <row r="1131" spans="1:8" s="59" customFormat="1" ht="15">
      <c r="A1131" s="93"/>
      <c r="B1131" s="1"/>
      <c r="C1131" s="2"/>
      <c r="D1131" s="56"/>
      <c r="E1131" s="58"/>
      <c r="H1131" s="92"/>
    </row>
    <row r="1132" spans="1:8" s="59" customFormat="1" ht="15">
      <c r="A1132" s="93"/>
      <c r="B1132" s="1"/>
      <c r="C1132" s="2"/>
      <c r="D1132" s="56"/>
      <c r="E1132" s="58"/>
      <c r="H1132" s="92"/>
    </row>
    <row r="1133" spans="1:8" s="59" customFormat="1" ht="15">
      <c r="A1133" s="93"/>
      <c r="B1133" s="1"/>
      <c r="C1133" s="2"/>
      <c r="D1133" s="56"/>
      <c r="E1133" s="58"/>
      <c r="H1133" s="92"/>
    </row>
    <row r="1134" spans="1:8" s="59" customFormat="1" ht="15">
      <c r="A1134" s="93"/>
      <c r="B1134" s="1"/>
      <c r="C1134" s="2"/>
      <c r="D1134" s="56"/>
      <c r="E1134" s="58"/>
      <c r="H1134" s="92"/>
    </row>
    <row r="1135" spans="1:8" s="59" customFormat="1" ht="15">
      <c r="A1135" s="93"/>
      <c r="B1135" s="1"/>
      <c r="C1135" s="2"/>
      <c r="D1135" s="56"/>
      <c r="E1135" s="58"/>
      <c r="H1135" s="92"/>
    </row>
    <row r="1136" spans="1:8" s="59" customFormat="1" ht="15">
      <c r="A1136" s="93"/>
      <c r="B1136" s="1"/>
      <c r="C1136" s="2"/>
      <c r="D1136" s="56"/>
      <c r="E1136" s="58"/>
      <c r="H1136" s="92"/>
    </row>
    <row r="1137" spans="1:8" s="59" customFormat="1" ht="15">
      <c r="A1137" s="93"/>
      <c r="B1137" s="1"/>
      <c r="C1137" s="2"/>
      <c r="D1137" s="56"/>
      <c r="E1137" s="58"/>
      <c r="H1137" s="92"/>
    </row>
    <row r="1138" spans="1:8" s="59" customFormat="1" ht="15">
      <c r="A1138" s="93"/>
      <c r="B1138" s="1"/>
      <c r="C1138" s="2"/>
      <c r="D1138" s="56"/>
      <c r="E1138" s="58"/>
      <c r="H1138" s="92"/>
    </row>
    <row r="1139" spans="1:8" s="59" customFormat="1" ht="15">
      <c r="A1139" s="93"/>
      <c r="B1139" s="1"/>
      <c r="C1139" s="2"/>
      <c r="D1139" s="56"/>
      <c r="E1139" s="58"/>
      <c r="H1139" s="92"/>
    </row>
    <row r="1140" spans="1:8" s="59" customFormat="1" ht="15">
      <c r="A1140" s="93"/>
      <c r="B1140" s="1"/>
      <c r="C1140" s="2"/>
      <c r="D1140" s="56"/>
      <c r="E1140" s="58"/>
      <c r="H1140" s="92"/>
    </row>
    <row r="1141" spans="1:8" s="59" customFormat="1" ht="15">
      <c r="A1141" s="93"/>
      <c r="B1141" s="1"/>
      <c r="C1141" s="2"/>
      <c r="D1141" s="56"/>
      <c r="E1141" s="58"/>
      <c r="H1141" s="92"/>
    </row>
    <row r="1142" spans="1:8" s="59" customFormat="1" ht="15">
      <c r="A1142" s="93"/>
      <c r="B1142" s="1"/>
      <c r="C1142" s="2"/>
      <c r="D1142" s="56"/>
      <c r="E1142" s="58"/>
      <c r="H1142" s="92"/>
    </row>
    <row r="1143" spans="1:8" s="59" customFormat="1" ht="15">
      <c r="A1143" s="93"/>
      <c r="B1143" s="1"/>
      <c r="C1143" s="2"/>
      <c r="D1143" s="56"/>
      <c r="E1143" s="58"/>
      <c r="H1143" s="92"/>
    </row>
    <row r="1144" spans="1:8" s="59" customFormat="1" ht="15">
      <c r="A1144" s="93"/>
      <c r="B1144" s="1"/>
      <c r="C1144" s="2"/>
      <c r="D1144" s="56"/>
      <c r="E1144" s="58"/>
      <c r="H1144" s="92"/>
    </row>
    <row r="1145" spans="1:8" s="59" customFormat="1" ht="15">
      <c r="A1145" s="93"/>
      <c r="B1145" s="1"/>
      <c r="C1145" s="2"/>
      <c r="D1145" s="56"/>
      <c r="E1145" s="58"/>
      <c r="H1145" s="92"/>
    </row>
    <row r="1146" spans="1:8" s="59" customFormat="1" ht="15">
      <c r="A1146" s="93"/>
      <c r="B1146" s="1"/>
      <c r="C1146" s="2"/>
      <c r="D1146" s="56"/>
      <c r="E1146" s="58"/>
      <c r="H1146" s="92"/>
    </row>
    <row r="1147" spans="1:8" s="59" customFormat="1" ht="15">
      <c r="A1147" s="93"/>
      <c r="B1147" s="1"/>
      <c r="C1147" s="2"/>
      <c r="D1147" s="56"/>
      <c r="E1147" s="58"/>
      <c r="H1147" s="92"/>
    </row>
    <row r="1148" spans="1:8" s="59" customFormat="1" ht="15">
      <c r="A1148" s="93"/>
      <c r="B1148" s="1"/>
      <c r="C1148" s="2"/>
      <c r="D1148" s="56"/>
      <c r="E1148" s="58"/>
      <c r="H1148" s="92"/>
    </row>
    <row r="1149" spans="1:8" s="59" customFormat="1" ht="15">
      <c r="A1149" s="93"/>
      <c r="B1149" s="1"/>
      <c r="C1149" s="2"/>
      <c r="D1149" s="56"/>
      <c r="E1149" s="58"/>
      <c r="H1149" s="92"/>
    </row>
    <row r="1150" spans="1:8" s="59" customFormat="1" ht="15">
      <c r="A1150" s="93"/>
      <c r="B1150" s="1"/>
      <c r="C1150" s="2"/>
      <c r="D1150" s="56"/>
      <c r="E1150" s="58"/>
      <c r="H1150" s="92"/>
    </row>
    <row r="1151" spans="1:8" s="59" customFormat="1" ht="15">
      <c r="A1151" s="93"/>
      <c r="B1151" s="1"/>
      <c r="C1151" s="2"/>
      <c r="D1151" s="56"/>
      <c r="E1151" s="58"/>
      <c r="H1151" s="92"/>
    </row>
    <row r="1152" spans="1:8" s="59" customFormat="1" ht="15">
      <c r="A1152" s="93"/>
      <c r="B1152" s="1"/>
      <c r="C1152" s="2"/>
      <c r="D1152" s="56"/>
      <c r="E1152" s="58"/>
      <c r="H1152" s="92"/>
    </row>
    <row r="1153" spans="1:8" s="59" customFormat="1" ht="15">
      <c r="A1153" s="93"/>
      <c r="B1153" s="1"/>
      <c r="C1153" s="2"/>
      <c r="D1153" s="56"/>
      <c r="E1153" s="58"/>
      <c r="H1153" s="92"/>
    </row>
    <row r="1154" spans="1:8" s="59" customFormat="1" ht="15">
      <c r="A1154" s="93"/>
      <c r="B1154" s="1"/>
      <c r="C1154" s="2"/>
      <c r="D1154" s="56"/>
      <c r="E1154" s="58"/>
      <c r="H1154" s="92"/>
    </row>
    <row r="1155" spans="1:8" s="59" customFormat="1" ht="15">
      <c r="A1155" s="93"/>
      <c r="B1155" s="1"/>
      <c r="C1155" s="2"/>
      <c r="D1155" s="56"/>
      <c r="E1155" s="58"/>
      <c r="H1155" s="92"/>
    </row>
    <row r="1156" spans="1:8" s="59" customFormat="1" ht="15">
      <c r="A1156" s="93"/>
      <c r="B1156" s="1"/>
      <c r="C1156" s="2"/>
      <c r="D1156" s="56"/>
      <c r="E1156" s="58"/>
      <c r="H1156" s="92"/>
    </row>
    <row r="1157" spans="1:8" s="59" customFormat="1" ht="15">
      <c r="A1157" s="93"/>
      <c r="B1157" s="1"/>
      <c r="C1157" s="2"/>
      <c r="D1157" s="56"/>
      <c r="E1157" s="58"/>
      <c r="H1157" s="92"/>
    </row>
    <row r="1158" spans="1:8" s="59" customFormat="1" ht="15">
      <c r="A1158" s="93"/>
      <c r="B1158" s="1"/>
      <c r="C1158" s="2"/>
      <c r="D1158" s="56"/>
      <c r="E1158" s="58"/>
      <c r="H1158" s="92"/>
    </row>
    <row r="1159" spans="1:8" s="59" customFormat="1" ht="15">
      <c r="A1159" s="93"/>
      <c r="B1159" s="1"/>
      <c r="C1159" s="2"/>
      <c r="D1159" s="56"/>
      <c r="E1159" s="58"/>
      <c r="H1159" s="92"/>
    </row>
    <row r="1160" spans="1:8" s="59" customFormat="1" ht="15">
      <c r="A1160" s="93"/>
      <c r="B1160" s="1"/>
      <c r="C1160" s="2"/>
      <c r="D1160" s="56"/>
      <c r="E1160" s="58"/>
      <c r="H1160" s="92"/>
    </row>
    <row r="1161" spans="1:8" s="59" customFormat="1" ht="15">
      <c r="A1161" s="93"/>
      <c r="B1161" s="1"/>
      <c r="C1161" s="2"/>
      <c r="D1161" s="56"/>
      <c r="E1161" s="58"/>
      <c r="H1161" s="92"/>
    </row>
    <row r="1162" spans="1:8" s="59" customFormat="1" ht="15">
      <c r="A1162" s="93"/>
      <c r="B1162" s="1"/>
      <c r="C1162" s="2"/>
      <c r="D1162" s="56"/>
      <c r="E1162" s="58"/>
      <c r="H1162" s="92"/>
    </row>
    <row r="1163" spans="1:8" s="59" customFormat="1" ht="15">
      <c r="A1163" s="93"/>
      <c r="B1163" s="1"/>
      <c r="C1163" s="2"/>
      <c r="D1163" s="56"/>
      <c r="E1163" s="58"/>
      <c r="H1163" s="92"/>
    </row>
    <row r="1164" spans="1:8" s="59" customFormat="1" ht="15">
      <c r="A1164" s="93"/>
      <c r="B1164" s="1"/>
      <c r="C1164" s="2"/>
      <c r="D1164" s="56"/>
      <c r="E1164" s="58"/>
      <c r="H1164" s="92"/>
    </row>
    <row r="1165" spans="1:8" s="59" customFormat="1" ht="15">
      <c r="A1165" s="93"/>
      <c r="B1165" s="1"/>
      <c r="C1165" s="2"/>
      <c r="D1165" s="56"/>
      <c r="E1165" s="58"/>
      <c r="H1165" s="92"/>
    </row>
    <row r="1166" spans="1:8" s="59" customFormat="1" ht="15">
      <c r="A1166" s="93"/>
      <c r="B1166" s="1"/>
      <c r="C1166" s="2"/>
      <c r="D1166" s="56"/>
      <c r="E1166" s="58"/>
      <c r="H1166" s="92"/>
    </row>
    <row r="1167" spans="1:8" s="59" customFormat="1" ht="15">
      <c r="A1167" s="93"/>
      <c r="B1167" s="1"/>
      <c r="C1167" s="2"/>
      <c r="D1167" s="56"/>
      <c r="E1167" s="58"/>
      <c r="H1167" s="92"/>
    </row>
    <row r="1168" spans="1:8" s="59" customFormat="1" ht="15">
      <c r="A1168" s="93"/>
      <c r="B1168" s="1"/>
      <c r="C1168" s="2"/>
      <c r="D1168" s="56"/>
      <c r="E1168" s="58"/>
      <c r="H1168" s="92"/>
    </row>
    <row r="1169" spans="1:8" s="59" customFormat="1" ht="15">
      <c r="A1169" s="93"/>
      <c r="B1169" s="1"/>
      <c r="C1169" s="2"/>
      <c r="D1169" s="56"/>
      <c r="E1169" s="58"/>
      <c r="H1169" s="92"/>
    </row>
    <row r="1170" spans="1:8" s="59" customFormat="1" ht="15">
      <c r="A1170" s="93"/>
      <c r="B1170" s="1"/>
      <c r="C1170" s="2"/>
      <c r="D1170" s="56"/>
      <c r="E1170" s="58"/>
      <c r="H1170" s="92"/>
    </row>
    <row r="1171" spans="1:8" s="59" customFormat="1" ht="15">
      <c r="A1171" s="93"/>
      <c r="B1171" s="1"/>
      <c r="C1171" s="2"/>
      <c r="D1171" s="56"/>
      <c r="E1171" s="58"/>
      <c r="H1171" s="92"/>
    </row>
    <row r="1172" spans="1:8" s="59" customFormat="1" ht="15">
      <c r="A1172" s="93"/>
      <c r="B1172" s="1"/>
      <c r="C1172" s="2"/>
      <c r="D1172" s="56"/>
      <c r="E1172" s="58"/>
      <c r="H1172" s="92"/>
    </row>
    <row r="1173" spans="1:8" s="59" customFormat="1" ht="15">
      <c r="A1173" s="93"/>
      <c r="B1173" s="1"/>
      <c r="C1173" s="2"/>
      <c r="D1173" s="56"/>
      <c r="E1173" s="58"/>
      <c r="H1173" s="92"/>
    </row>
    <row r="1174" spans="1:8" s="59" customFormat="1" ht="15">
      <c r="A1174" s="93"/>
      <c r="B1174" s="1"/>
      <c r="C1174" s="2"/>
      <c r="D1174" s="56"/>
      <c r="E1174" s="58"/>
      <c r="H1174" s="92"/>
    </row>
    <row r="1175" spans="1:8" s="59" customFormat="1" ht="15">
      <c r="A1175" s="93"/>
      <c r="B1175" s="1"/>
      <c r="C1175" s="2"/>
      <c r="D1175" s="56"/>
      <c r="E1175" s="58"/>
      <c r="H1175" s="92"/>
    </row>
    <row r="1176" spans="1:8" s="59" customFormat="1" ht="15">
      <c r="A1176" s="93"/>
      <c r="B1176" s="1"/>
      <c r="C1176" s="2"/>
      <c r="D1176" s="56"/>
      <c r="E1176" s="58"/>
      <c r="H1176" s="92"/>
    </row>
    <row r="1177" spans="1:8" s="59" customFormat="1" ht="15">
      <c r="A1177" s="93"/>
      <c r="B1177" s="1"/>
      <c r="C1177" s="2"/>
      <c r="D1177" s="56"/>
      <c r="E1177" s="58"/>
      <c r="H1177" s="92"/>
    </row>
    <row r="1178" spans="1:8" s="59" customFormat="1" ht="15">
      <c r="A1178" s="93"/>
      <c r="B1178" s="1"/>
      <c r="C1178" s="2"/>
      <c r="D1178" s="56"/>
      <c r="E1178" s="58"/>
      <c r="H1178" s="92"/>
    </row>
    <row r="1179" spans="1:8" s="59" customFormat="1" ht="15">
      <c r="A1179" s="93"/>
      <c r="B1179" s="1"/>
      <c r="C1179" s="2"/>
      <c r="D1179" s="56"/>
      <c r="E1179" s="58"/>
      <c r="H1179" s="92"/>
    </row>
    <row r="1180" spans="1:8" s="59" customFormat="1" ht="15">
      <c r="A1180" s="93"/>
      <c r="B1180" s="1"/>
      <c r="C1180" s="2"/>
      <c r="D1180" s="56"/>
      <c r="E1180" s="58"/>
      <c r="H1180" s="92"/>
    </row>
    <row r="1181" spans="1:8" s="59" customFormat="1" ht="15">
      <c r="A1181" s="93"/>
      <c r="B1181" s="1"/>
      <c r="C1181" s="2"/>
      <c r="D1181" s="56"/>
      <c r="E1181" s="58"/>
      <c r="H1181" s="92"/>
    </row>
    <row r="1182" spans="1:8" s="59" customFormat="1" ht="15">
      <c r="A1182" s="93"/>
      <c r="B1182" s="1"/>
      <c r="C1182" s="2"/>
      <c r="D1182" s="56"/>
      <c r="E1182" s="58"/>
      <c r="H1182" s="92"/>
    </row>
    <row r="1183" spans="1:8" s="59" customFormat="1" ht="15">
      <c r="A1183" s="93"/>
      <c r="B1183" s="1"/>
      <c r="C1183" s="2"/>
      <c r="D1183" s="56"/>
      <c r="E1183" s="58"/>
      <c r="H1183" s="92"/>
    </row>
    <row r="1184" spans="1:8" s="59" customFormat="1" ht="15">
      <c r="A1184" s="93"/>
      <c r="B1184" s="1"/>
      <c r="C1184" s="2"/>
      <c r="D1184" s="56"/>
      <c r="E1184" s="58"/>
      <c r="H1184" s="92"/>
    </row>
    <row r="1185" spans="1:8" s="59" customFormat="1" ht="15">
      <c r="A1185" s="93"/>
      <c r="B1185" s="1"/>
      <c r="C1185" s="2"/>
      <c r="D1185" s="56"/>
      <c r="E1185" s="58"/>
      <c r="H1185" s="92"/>
    </row>
    <row r="1186" spans="1:8" s="59" customFormat="1" ht="15">
      <c r="A1186" s="93"/>
      <c r="B1186" s="1"/>
      <c r="C1186" s="2"/>
      <c r="D1186" s="56"/>
      <c r="E1186" s="58"/>
      <c r="H1186" s="92"/>
    </row>
    <row r="1187" spans="1:8" s="59" customFormat="1" ht="15">
      <c r="A1187" s="93"/>
      <c r="B1187" s="1"/>
      <c r="C1187" s="2"/>
      <c r="D1187" s="56"/>
      <c r="E1187" s="58"/>
      <c r="H1187" s="92"/>
    </row>
    <row r="1188" spans="1:8" s="59" customFormat="1" ht="15">
      <c r="A1188" s="93"/>
      <c r="B1188" s="1"/>
      <c r="C1188" s="2"/>
      <c r="D1188" s="56"/>
      <c r="E1188" s="58"/>
      <c r="H1188" s="92"/>
    </row>
    <row r="1189" spans="1:8" s="59" customFormat="1" ht="15">
      <c r="A1189" s="93"/>
      <c r="B1189" s="1"/>
      <c r="C1189" s="2"/>
      <c r="D1189" s="56"/>
      <c r="E1189" s="58"/>
      <c r="H1189" s="92"/>
    </row>
    <row r="1190" spans="1:8" s="59" customFormat="1" ht="15">
      <c r="A1190" s="93"/>
      <c r="B1190" s="1"/>
      <c r="C1190" s="2"/>
      <c r="D1190" s="56"/>
      <c r="E1190" s="58"/>
      <c r="H1190" s="92"/>
    </row>
    <row r="1191" spans="1:8" s="59" customFormat="1" ht="15">
      <c r="A1191" s="93"/>
      <c r="B1191" s="1"/>
      <c r="C1191" s="2"/>
      <c r="D1191" s="56"/>
      <c r="E1191" s="58"/>
      <c r="H1191" s="92"/>
    </row>
    <row r="1192" spans="1:8" s="59" customFormat="1" ht="15">
      <c r="A1192" s="93"/>
      <c r="B1192" s="1"/>
      <c r="C1192" s="2"/>
      <c r="D1192" s="56"/>
      <c r="E1192" s="58"/>
      <c r="H1192" s="92"/>
    </row>
    <row r="1193" spans="1:8" s="59" customFormat="1" ht="15">
      <c r="A1193" s="93"/>
      <c r="B1193" s="1"/>
      <c r="C1193" s="2"/>
      <c r="D1193" s="56"/>
      <c r="E1193" s="58"/>
      <c r="H1193" s="92"/>
    </row>
    <row r="1194" spans="1:8" s="59" customFormat="1" ht="15">
      <c r="A1194" s="93"/>
      <c r="B1194" s="1"/>
      <c r="C1194" s="2"/>
      <c r="D1194" s="56"/>
      <c r="E1194" s="58"/>
      <c r="H1194" s="92"/>
    </row>
    <row r="1195" spans="1:8" s="59" customFormat="1" ht="15">
      <c r="A1195" s="93"/>
      <c r="B1195" s="1"/>
      <c r="C1195" s="2"/>
      <c r="D1195" s="56"/>
      <c r="E1195" s="58"/>
      <c r="H1195" s="92"/>
    </row>
    <row r="1196" spans="1:8" s="59" customFormat="1" ht="15">
      <c r="A1196" s="93"/>
      <c r="B1196" s="1"/>
      <c r="C1196" s="2"/>
      <c r="D1196" s="56"/>
      <c r="E1196" s="58"/>
      <c r="H1196" s="92"/>
    </row>
    <row r="1197" spans="1:8" s="59" customFormat="1" ht="15">
      <c r="A1197" s="93"/>
      <c r="B1197" s="1"/>
      <c r="C1197" s="2"/>
      <c r="D1197" s="56"/>
      <c r="E1197" s="58"/>
      <c r="H1197" s="92"/>
    </row>
    <row r="1198" spans="1:8" s="59" customFormat="1" ht="15">
      <c r="A1198" s="93"/>
      <c r="B1198" s="1"/>
      <c r="C1198" s="2"/>
      <c r="D1198" s="56"/>
      <c r="E1198" s="58"/>
      <c r="H1198" s="92"/>
    </row>
    <row r="1199" spans="1:8" s="59" customFormat="1" ht="15">
      <c r="A1199" s="93"/>
      <c r="B1199" s="1"/>
      <c r="C1199" s="2"/>
      <c r="D1199" s="56"/>
      <c r="E1199" s="58"/>
      <c r="H1199" s="92"/>
    </row>
    <row r="1200" spans="1:8" s="59" customFormat="1" ht="15">
      <c r="A1200" s="93"/>
      <c r="B1200" s="1"/>
      <c r="C1200" s="2"/>
      <c r="D1200" s="56"/>
      <c r="E1200" s="58"/>
      <c r="H1200" s="92"/>
    </row>
    <row r="1201" spans="1:8" s="59" customFormat="1" ht="15">
      <c r="A1201" s="93"/>
      <c r="B1201" s="1"/>
      <c r="C1201" s="2"/>
      <c r="D1201" s="56"/>
      <c r="E1201" s="58"/>
      <c r="H1201" s="92"/>
    </row>
    <row r="1202" spans="1:8" s="59" customFormat="1" ht="15">
      <c r="A1202" s="93"/>
      <c r="B1202" s="1"/>
      <c r="C1202" s="2"/>
      <c r="D1202" s="56"/>
      <c r="E1202" s="58"/>
      <c r="H1202" s="92"/>
    </row>
    <row r="1203" spans="1:8" s="59" customFormat="1" ht="15">
      <c r="A1203" s="93"/>
      <c r="B1203" s="1"/>
      <c r="C1203" s="2"/>
      <c r="D1203" s="56"/>
      <c r="E1203" s="58"/>
      <c r="H1203" s="92"/>
    </row>
    <row r="1204" spans="1:8" s="59" customFormat="1" ht="15">
      <c r="A1204" s="93"/>
      <c r="B1204" s="1"/>
      <c r="C1204" s="2"/>
      <c r="D1204" s="56"/>
      <c r="E1204" s="58"/>
      <c r="H1204" s="92"/>
    </row>
    <row r="1205" spans="1:8" s="59" customFormat="1" ht="15">
      <c r="A1205" s="93"/>
      <c r="B1205" s="1"/>
      <c r="C1205" s="2"/>
      <c r="D1205" s="56"/>
      <c r="E1205" s="58"/>
      <c r="H1205" s="92"/>
    </row>
    <row r="1206" spans="1:8" s="59" customFormat="1" ht="15">
      <c r="A1206" s="93"/>
      <c r="B1206" s="1"/>
      <c r="C1206" s="2"/>
      <c r="D1206" s="56"/>
      <c r="E1206" s="58"/>
      <c r="H1206" s="92"/>
    </row>
    <row r="1207" spans="1:8" s="59" customFormat="1" ht="15">
      <c r="A1207" s="93"/>
      <c r="B1207" s="1"/>
      <c r="C1207" s="2"/>
      <c r="D1207" s="56"/>
      <c r="E1207" s="58"/>
      <c r="H1207" s="92"/>
    </row>
    <row r="1208" spans="1:8" s="59" customFormat="1" ht="15">
      <c r="A1208" s="93"/>
      <c r="B1208" s="1"/>
      <c r="C1208" s="2"/>
      <c r="D1208" s="56"/>
      <c r="E1208" s="58"/>
      <c r="H1208" s="92"/>
    </row>
    <row r="1209" spans="1:8" s="59" customFormat="1" ht="15">
      <c r="A1209" s="93"/>
      <c r="B1209" s="1"/>
      <c r="C1209" s="2"/>
      <c r="D1209" s="56"/>
      <c r="E1209" s="58"/>
      <c r="H1209" s="92"/>
    </row>
    <row r="1210" spans="1:8" s="59" customFormat="1" ht="15">
      <c r="A1210" s="93"/>
      <c r="B1210" s="1"/>
      <c r="C1210" s="2"/>
      <c r="D1210" s="56"/>
      <c r="E1210" s="58"/>
      <c r="H1210" s="92"/>
    </row>
    <row r="1211" spans="1:8" s="59" customFormat="1" ht="15">
      <c r="A1211" s="93"/>
      <c r="B1211" s="1"/>
      <c r="C1211" s="2"/>
      <c r="D1211" s="56"/>
      <c r="E1211" s="58"/>
      <c r="H1211" s="92"/>
    </row>
    <row r="1212" spans="1:8" s="59" customFormat="1" ht="15">
      <c r="A1212" s="93"/>
      <c r="B1212" s="1"/>
      <c r="C1212" s="2"/>
      <c r="D1212" s="56"/>
      <c r="E1212" s="58"/>
      <c r="H1212" s="92"/>
    </row>
    <row r="1213" spans="1:8" s="59" customFormat="1" ht="15">
      <c r="A1213" s="93"/>
      <c r="B1213" s="1"/>
      <c r="C1213" s="2"/>
      <c r="D1213" s="56"/>
      <c r="E1213" s="58"/>
      <c r="H1213" s="92"/>
    </row>
    <row r="1214" spans="1:8" s="59" customFormat="1" ht="15">
      <c r="A1214" s="93"/>
      <c r="B1214" s="1"/>
      <c r="C1214" s="2"/>
      <c r="D1214" s="56"/>
      <c r="E1214" s="58"/>
      <c r="H1214" s="92"/>
    </row>
    <row r="1215" spans="1:8" s="59" customFormat="1" ht="15">
      <c r="A1215" s="93"/>
      <c r="B1215" s="1"/>
      <c r="C1215" s="2"/>
      <c r="D1215" s="56"/>
      <c r="E1215" s="58"/>
      <c r="H1215" s="92"/>
    </row>
    <row r="1216" spans="1:8" s="59" customFormat="1" ht="15">
      <c r="A1216" s="93"/>
      <c r="B1216" s="1"/>
      <c r="C1216" s="2"/>
      <c r="D1216" s="56"/>
      <c r="E1216" s="58"/>
      <c r="H1216" s="92"/>
    </row>
    <row r="1217" spans="1:8" s="59" customFormat="1" ht="15">
      <c r="A1217" s="93"/>
      <c r="B1217" s="1"/>
      <c r="C1217" s="2"/>
      <c r="D1217" s="56"/>
      <c r="E1217" s="58"/>
      <c r="H1217" s="92"/>
    </row>
    <row r="1218" spans="1:8" s="59" customFormat="1" ht="15">
      <c r="A1218" s="93"/>
      <c r="B1218" s="1"/>
      <c r="C1218" s="2"/>
      <c r="D1218" s="56"/>
      <c r="E1218" s="58"/>
      <c r="H1218" s="92"/>
    </row>
    <row r="1219" spans="1:8" s="59" customFormat="1" ht="15">
      <c r="A1219" s="93"/>
      <c r="B1219" s="1"/>
      <c r="C1219" s="2"/>
      <c r="D1219" s="56"/>
      <c r="E1219" s="58"/>
      <c r="H1219" s="92"/>
    </row>
    <row r="1220" spans="1:8" s="59" customFormat="1" ht="15">
      <c r="A1220" s="93"/>
      <c r="B1220" s="1"/>
      <c r="C1220" s="2"/>
      <c r="D1220" s="56"/>
      <c r="E1220" s="58"/>
      <c r="H1220" s="92"/>
    </row>
    <row r="1221" spans="1:8" s="59" customFormat="1" ht="15">
      <c r="A1221" s="93"/>
      <c r="B1221" s="1"/>
      <c r="C1221" s="2"/>
      <c r="D1221" s="56"/>
      <c r="E1221" s="58"/>
      <c r="H1221" s="92"/>
    </row>
    <row r="1222" spans="1:8" s="59" customFormat="1" ht="15">
      <c r="A1222" s="93"/>
      <c r="B1222" s="1"/>
      <c r="C1222" s="2"/>
      <c r="D1222" s="56"/>
      <c r="E1222" s="58"/>
      <c r="H1222" s="92"/>
    </row>
    <row r="1223" spans="1:8" s="59" customFormat="1" ht="15">
      <c r="A1223" s="93"/>
      <c r="B1223" s="1"/>
      <c r="C1223" s="2"/>
      <c r="D1223" s="56"/>
      <c r="E1223" s="58"/>
      <c r="H1223" s="92"/>
    </row>
    <row r="1224" spans="1:8" s="59" customFormat="1" ht="15">
      <c r="A1224" s="93"/>
      <c r="B1224" s="1"/>
      <c r="C1224" s="2"/>
      <c r="D1224" s="56"/>
      <c r="E1224" s="58"/>
      <c r="H1224" s="92"/>
    </row>
    <row r="1225" spans="1:8" s="59" customFormat="1" ht="15">
      <c r="A1225" s="93"/>
      <c r="B1225" s="1"/>
      <c r="C1225" s="2"/>
      <c r="D1225" s="56"/>
      <c r="E1225" s="58"/>
      <c r="H1225" s="92"/>
    </row>
    <row r="1226" spans="1:8" s="59" customFormat="1" ht="15">
      <c r="A1226" s="93"/>
      <c r="B1226" s="1"/>
      <c r="C1226" s="2"/>
      <c r="D1226" s="56"/>
      <c r="E1226" s="58"/>
      <c r="H1226" s="92"/>
    </row>
    <row r="1227" spans="1:8" s="59" customFormat="1" ht="15">
      <c r="A1227" s="93"/>
      <c r="B1227" s="1"/>
      <c r="C1227" s="2"/>
      <c r="D1227" s="56"/>
      <c r="E1227" s="58"/>
      <c r="H1227" s="92"/>
    </row>
    <row r="1228" spans="1:8" s="59" customFormat="1" ht="15">
      <c r="A1228" s="93"/>
      <c r="B1228" s="1"/>
      <c r="C1228" s="2"/>
      <c r="D1228" s="56"/>
      <c r="E1228" s="58"/>
      <c r="H1228" s="92"/>
    </row>
    <row r="1229" spans="1:8" s="59" customFormat="1" ht="15">
      <c r="A1229" s="93"/>
      <c r="B1229" s="1"/>
      <c r="C1229" s="2"/>
      <c r="D1229" s="56"/>
      <c r="E1229" s="58"/>
      <c r="H1229" s="92"/>
    </row>
    <row r="1230" spans="1:8" s="59" customFormat="1" ht="15">
      <c r="A1230" s="93"/>
      <c r="B1230" s="1"/>
      <c r="C1230" s="2"/>
      <c r="D1230" s="56"/>
      <c r="E1230" s="58"/>
      <c r="H1230" s="92"/>
    </row>
    <row r="1231" spans="1:8" s="59" customFormat="1" ht="15">
      <c r="A1231" s="93"/>
      <c r="B1231" s="1"/>
      <c r="C1231" s="2"/>
      <c r="D1231" s="56"/>
      <c r="E1231" s="58"/>
      <c r="H1231" s="92"/>
    </row>
    <row r="1232" spans="1:8" s="59" customFormat="1" ht="15">
      <c r="A1232" s="93"/>
      <c r="B1232" s="1"/>
      <c r="C1232" s="2"/>
      <c r="D1232" s="56"/>
      <c r="E1232" s="58"/>
      <c r="H1232" s="92"/>
    </row>
    <row r="1233" spans="1:8" s="59" customFormat="1" ht="15">
      <c r="A1233" s="93"/>
      <c r="B1233" s="1"/>
      <c r="C1233" s="2"/>
      <c r="D1233" s="56"/>
      <c r="E1233" s="58"/>
      <c r="H1233" s="92"/>
    </row>
    <row r="1234" spans="1:8" s="59" customFormat="1" ht="15">
      <c r="A1234" s="93"/>
      <c r="B1234" s="1"/>
      <c r="C1234" s="2"/>
      <c r="D1234" s="56"/>
      <c r="E1234" s="58"/>
      <c r="H1234" s="92"/>
    </row>
    <row r="1235" spans="1:8" s="59" customFormat="1" ht="15">
      <c r="A1235" s="93"/>
      <c r="B1235" s="1"/>
      <c r="C1235" s="2"/>
      <c r="D1235" s="56"/>
      <c r="E1235" s="58"/>
      <c r="H1235" s="92"/>
    </row>
    <row r="1236" spans="1:8" s="59" customFormat="1" ht="15">
      <c r="A1236" s="93"/>
      <c r="B1236" s="1"/>
      <c r="C1236" s="2"/>
      <c r="D1236" s="56"/>
      <c r="E1236" s="58"/>
      <c r="H1236" s="92"/>
    </row>
    <row r="1237" spans="1:8" s="59" customFormat="1" ht="15">
      <c r="A1237" s="93"/>
      <c r="B1237" s="1"/>
      <c r="C1237" s="2"/>
      <c r="D1237" s="56"/>
      <c r="E1237" s="58"/>
      <c r="H1237" s="92"/>
    </row>
    <row r="1238" spans="1:8" s="59" customFormat="1" ht="15">
      <c r="A1238" s="93"/>
      <c r="B1238" s="1"/>
      <c r="C1238" s="2"/>
      <c r="D1238" s="56"/>
      <c r="E1238" s="58"/>
      <c r="H1238" s="92"/>
    </row>
    <row r="1239" spans="1:8" s="59" customFormat="1" ht="15">
      <c r="A1239" s="93"/>
      <c r="B1239" s="1"/>
      <c r="C1239" s="2"/>
      <c r="D1239" s="56"/>
      <c r="E1239" s="58"/>
      <c r="H1239" s="92"/>
    </row>
    <row r="1240" spans="1:8" s="59" customFormat="1" ht="15">
      <c r="A1240" s="93"/>
      <c r="B1240" s="1"/>
      <c r="C1240" s="2"/>
      <c r="D1240" s="56"/>
      <c r="E1240" s="58"/>
      <c r="H1240" s="92"/>
    </row>
    <row r="1241" spans="1:8" s="59" customFormat="1" ht="15">
      <c r="A1241" s="93"/>
      <c r="B1241" s="1"/>
      <c r="C1241" s="2"/>
      <c r="D1241" s="56"/>
      <c r="E1241" s="58"/>
      <c r="H1241" s="92"/>
    </row>
    <row r="1242" spans="1:8" s="59" customFormat="1" ht="15">
      <c r="A1242" s="93"/>
      <c r="B1242" s="1"/>
      <c r="C1242" s="2"/>
      <c r="D1242" s="56"/>
      <c r="E1242" s="58"/>
      <c r="H1242" s="92"/>
    </row>
    <row r="1243" spans="1:8" s="59" customFormat="1" ht="15">
      <c r="A1243" s="93"/>
      <c r="B1243" s="1"/>
      <c r="C1243" s="2"/>
      <c r="D1243" s="56"/>
      <c r="E1243" s="58"/>
      <c r="H1243" s="92"/>
    </row>
    <row r="1244" spans="1:8" s="59" customFormat="1" ht="15">
      <c r="A1244" s="93"/>
      <c r="B1244" s="1"/>
      <c r="C1244" s="2"/>
      <c r="D1244" s="56"/>
      <c r="E1244" s="58"/>
      <c r="H1244" s="92"/>
    </row>
    <row r="1245" spans="1:8" s="59" customFormat="1" ht="15">
      <c r="A1245" s="93"/>
      <c r="B1245" s="1"/>
      <c r="C1245" s="2"/>
      <c r="D1245" s="56"/>
      <c r="E1245" s="58"/>
      <c r="H1245" s="92"/>
    </row>
    <row r="1246" spans="1:8" s="59" customFormat="1" ht="15">
      <c r="A1246" s="93"/>
      <c r="B1246" s="1"/>
      <c r="C1246" s="2"/>
      <c r="D1246" s="56"/>
      <c r="E1246" s="58"/>
      <c r="H1246" s="92"/>
    </row>
    <row r="1247" spans="1:8" s="59" customFormat="1" ht="15">
      <c r="A1247" s="93"/>
      <c r="B1247" s="1"/>
      <c r="C1247" s="2"/>
      <c r="D1247" s="56"/>
      <c r="E1247" s="58"/>
      <c r="H1247" s="92"/>
    </row>
    <row r="1248" spans="1:8" s="59" customFormat="1" ht="15">
      <c r="A1248" s="93"/>
      <c r="B1248" s="1"/>
      <c r="C1248" s="2"/>
      <c r="D1248" s="56"/>
      <c r="E1248" s="58"/>
      <c r="H1248" s="92"/>
    </row>
    <row r="1249" spans="1:8" s="59" customFormat="1" ht="15">
      <c r="A1249" s="93"/>
      <c r="B1249" s="1"/>
      <c r="C1249" s="2"/>
      <c r="D1249" s="56"/>
      <c r="E1249" s="58"/>
      <c r="H1249" s="92"/>
    </row>
    <row r="1250" spans="1:8" s="59" customFormat="1" ht="15">
      <c r="A1250" s="93"/>
      <c r="B1250" s="1"/>
      <c r="C1250" s="2"/>
      <c r="D1250" s="56"/>
      <c r="E1250" s="58"/>
      <c r="H1250" s="92"/>
    </row>
    <row r="1251" spans="1:8" s="59" customFormat="1" ht="15">
      <c r="A1251" s="93"/>
      <c r="B1251" s="1"/>
      <c r="C1251" s="2"/>
      <c r="D1251" s="56"/>
      <c r="E1251" s="58"/>
      <c r="H1251" s="92"/>
    </row>
    <row r="1252" spans="1:8" s="59" customFormat="1" ht="15">
      <c r="A1252" s="93"/>
      <c r="B1252" s="1"/>
      <c r="C1252" s="2"/>
      <c r="D1252" s="56"/>
      <c r="E1252" s="58"/>
      <c r="H1252" s="92"/>
    </row>
    <row r="1253" spans="1:8" s="59" customFormat="1" ht="15">
      <c r="A1253" s="93"/>
      <c r="B1253" s="1"/>
      <c r="C1253" s="2"/>
      <c r="D1253" s="56"/>
      <c r="E1253" s="58"/>
      <c r="H1253" s="92"/>
    </row>
    <row r="1254" spans="1:8" s="59" customFormat="1" ht="15">
      <c r="A1254" s="93"/>
      <c r="B1254" s="1"/>
      <c r="C1254" s="2"/>
      <c r="D1254" s="56"/>
      <c r="E1254" s="58"/>
      <c r="H1254" s="92"/>
    </row>
    <row r="1255" spans="1:8" s="59" customFormat="1" ht="15">
      <c r="A1255" s="93"/>
      <c r="B1255" s="1"/>
      <c r="C1255" s="2"/>
      <c r="D1255" s="56"/>
      <c r="E1255" s="58"/>
      <c r="H1255" s="92"/>
    </row>
    <row r="1256" spans="1:8" s="59" customFormat="1" ht="15">
      <c r="A1256" s="93"/>
      <c r="B1256" s="1"/>
      <c r="C1256" s="2"/>
      <c r="D1256" s="56"/>
      <c r="E1256" s="58"/>
      <c r="H1256" s="92"/>
    </row>
    <row r="1257" spans="1:8" s="59" customFormat="1" ht="15">
      <c r="A1257" s="93"/>
      <c r="B1257" s="1"/>
      <c r="C1257" s="2"/>
      <c r="D1257" s="56"/>
      <c r="E1257" s="58"/>
      <c r="H1257" s="92"/>
    </row>
    <row r="1258" spans="1:8" s="59" customFormat="1" ht="15">
      <c r="A1258" s="93"/>
      <c r="B1258" s="1"/>
      <c r="C1258" s="2"/>
      <c r="D1258" s="56"/>
      <c r="E1258" s="58"/>
      <c r="H1258" s="92"/>
    </row>
    <row r="1259" spans="1:8" s="59" customFormat="1" ht="15">
      <c r="A1259" s="93"/>
      <c r="B1259" s="1"/>
      <c r="C1259" s="2"/>
      <c r="D1259" s="56"/>
      <c r="E1259" s="58"/>
      <c r="H1259" s="92"/>
    </row>
    <row r="1260" spans="1:8" s="59" customFormat="1" ht="15">
      <c r="A1260" s="93"/>
      <c r="B1260" s="1"/>
      <c r="C1260" s="2"/>
      <c r="D1260" s="56"/>
      <c r="E1260" s="58"/>
      <c r="H1260" s="92"/>
    </row>
    <row r="1261" spans="1:8" s="59" customFormat="1" ht="15">
      <c r="A1261" s="93"/>
      <c r="B1261" s="1"/>
      <c r="C1261" s="2"/>
      <c r="D1261" s="56"/>
      <c r="E1261" s="58"/>
      <c r="H1261" s="92"/>
    </row>
    <row r="1262" spans="1:8" s="59" customFormat="1" ht="15">
      <c r="A1262" s="93"/>
      <c r="B1262" s="1"/>
      <c r="C1262" s="2"/>
      <c r="D1262" s="56"/>
      <c r="E1262" s="58"/>
      <c r="H1262" s="92"/>
    </row>
    <row r="1263" spans="1:8" s="59" customFormat="1" ht="15">
      <c r="A1263" s="93"/>
      <c r="B1263" s="1"/>
      <c r="C1263" s="2"/>
      <c r="D1263" s="56"/>
      <c r="E1263" s="58"/>
      <c r="H1263" s="92"/>
    </row>
    <row r="1264" spans="1:8" s="59" customFormat="1" ht="15">
      <c r="A1264" s="93"/>
      <c r="B1264" s="1"/>
      <c r="C1264" s="2"/>
      <c r="D1264" s="56"/>
      <c r="E1264" s="58"/>
      <c r="H1264" s="92"/>
    </row>
    <row r="1265" spans="1:8" s="59" customFormat="1" ht="15">
      <c r="A1265" s="93"/>
      <c r="B1265" s="1"/>
      <c r="C1265" s="2"/>
      <c r="D1265" s="56"/>
      <c r="E1265" s="58"/>
      <c r="H1265" s="92"/>
    </row>
    <row r="1266" spans="1:8" s="59" customFormat="1" ht="15">
      <c r="A1266" s="93"/>
      <c r="B1266" s="1"/>
      <c r="C1266" s="2"/>
      <c r="D1266" s="56"/>
      <c r="E1266" s="58"/>
      <c r="H1266" s="92"/>
    </row>
    <row r="1267" spans="1:8" s="59" customFormat="1" ht="15">
      <c r="A1267" s="93"/>
      <c r="B1267" s="1"/>
      <c r="C1267" s="2"/>
      <c r="D1267" s="56"/>
      <c r="E1267" s="58"/>
      <c r="H1267" s="92"/>
    </row>
    <row r="1268" spans="1:8" s="59" customFormat="1" ht="15">
      <c r="A1268" s="93"/>
      <c r="B1268" s="1"/>
      <c r="C1268" s="2"/>
      <c r="D1268" s="56"/>
      <c r="E1268" s="58"/>
      <c r="H1268" s="92"/>
    </row>
    <row r="1269" spans="1:8" s="59" customFormat="1" ht="15">
      <c r="A1269" s="93"/>
      <c r="B1269" s="1"/>
      <c r="C1269" s="2"/>
      <c r="D1269" s="56"/>
      <c r="E1269" s="58"/>
      <c r="H1269" s="92"/>
    </row>
    <row r="1270" spans="1:8" s="59" customFormat="1" ht="15">
      <c r="A1270" s="93"/>
      <c r="B1270" s="1"/>
      <c r="C1270" s="2"/>
      <c r="D1270" s="56"/>
      <c r="E1270" s="58"/>
      <c r="H1270" s="92"/>
    </row>
    <row r="1271" spans="1:8" s="59" customFormat="1" ht="15">
      <c r="A1271" s="93"/>
      <c r="B1271" s="1"/>
      <c r="C1271" s="2"/>
      <c r="D1271" s="56"/>
      <c r="E1271" s="58"/>
      <c r="H1271" s="92"/>
    </row>
    <row r="1272" spans="1:8" s="59" customFormat="1" ht="15">
      <c r="A1272" s="93"/>
      <c r="B1272" s="1"/>
      <c r="C1272" s="2"/>
      <c r="D1272" s="56"/>
      <c r="E1272" s="58"/>
      <c r="H1272" s="92"/>
    </row>
    <row r="1273" spans="1:8" s="59" customFormat="1" ht="15">
      <c r="A1273" s="93"/>
      <c r="B1273" s="1"/>
      <c r="C1273" s="2"/>
      <c r="D1273" s="56"/>
      <c r="E1273" s="58"/>
      <c r="H1273" s="92"/>
    </row>
    <row r="1274" spans="1:8" s="59" customFormat="1" ht="15">
      <c r="A1274" s="93"/>
      <c r="B1274" s="1"/>
      <c r="C1274" s="2"/>
      <c r="D1274" s="56"/>
      <c r="E1274" s="58"/>
      <c r="H1274" s="92"/>
    </row>
    <row r="1275" spans="1:8" s="59" customFormat="1" ht="15">
      <c r="A1275" s="93"/>
      <c r="B1275" s="1"/>
      <c r="C1275" s="2"/>
      <c r="D1275" s="56"/>
      <c r="E1275" s="58"/>
      <c r="H1275" s="92"/>
    </row>
    <row r="1276" spans="1:8" s="59" customFormat="1" ht="15">
      <c r="A1276" s="93"/>
      <c r="B1276" s="1"/>
      <c r="C1276" s="2"/>
      <c r="D1276" s="56"/>
      <c r="E1276" s="58"/>
      <c r="H1276" s="92"/>
    </row>
    <row r="1277" spans="1:8" s="59" customFormat="1" ht="15">
      <c r="A1277" s="93"/>
      <c r="B1277" s="1"/>
      <c r="C1277" s="2"/>
      <c r="D1277" s="56"/>
      <c r="E1277" s="58"/>
      <c r="H1277" s="92"/>
    </row>
    <row r="1278" spans="1:8" s="59" customFormat="1" ht="15">
      <c r="A1278" s="93"/>
      <c r="B1278" s="1"/>
      <c r="C1278" s="2"/>
      <c r="D1278" s="56"/>
      <c r="E1278" s="58"/>
      <c r="H1278" s="92"/>
    </row>
    <row r="1279" spans="1:8" s="59" customFormat="1" ht="15">
      <c r="A1279" s="93"/>
      <c r="B1279" s="1"/>
      <c r="C1279" s="2"/>
      <c r="D1279" s="56"/>
      <c r="E1279" s="58"/>
      <c r="H1279" s="92"/>
    </row>
    <row r="1280" spans="1:8" s="59" customFormat="1" ht="15">
      <c r="A1280" s="93"/>
      <c r="B1280" s="1"/>
      <c r="C1280" s="2"/>
      <c r="D1280" s="56"/>
      <c r="E1280" s="58"/>
      <c r="H1280" s="92"/>
    </row>
    <row r="1281" spans="1:8" s="59" customFormat="1" ht="15">
      <c r="A1281" s="93"/>
      <c r="B1281" s="1"/>
      <c r="C1281" s="2"/>
      <c r="D1281" s="56"/>
      <c r="E1281" s="58"/>
      <c r="H1281" s="92"/>
    </row>
    <row r="1282" spans="1:8" s="59" customFormat="1" ht="15">
      <c r="A1282" s="93"/>
      <c r="B1282" s="1"/>
      <c r="C1282" s="2"/>
      <c r="D1282" s="56"/>
      <c r="E1282" s="58"/>
      <c r="H1282" s="92"/>
    </row>
    <row r="1283" spans="1:8" s="59" customFormat="1" ht="15">
      <c r="A1283" s="93"/>
      <c r="B1283" s="1"/>
      <c r="C1283" s="2"/>
      <c r="D1283" s="56"/>
      <c r="E1283" s="58"/>
      <c r="H1283" s="92"/>
    </row>
    <row r="1284" spans="1:8" s="59" customFormat="1" ht="15">
      <c r="A1284" s="93"/>
      <c r="B1284" s="1"/>
      <c r="C1284" s="2"/>
      <c r="D1284" s="56"/>
      <c r="E1284" s="58"/>
      <c r="H1284" s="92"/>
    </row>
    <row r="1285" spans="1:8" s="59" customFormat="1" ht="15">
      <c r="A1285" s="93"/>
      <c r="B1285" s="1"/>
      <c r="C1285" s="2"/>
      <c r="D1285" s="56"/>
      <c r="E1285" s="58"/>
      <c r="H1285" s="92"/>
    </row>
    <row r="1286" spans="1:8" s="59" customFormat="1" ht="15">
      <c r="A1286" s="93"/>
      <c r="B1286" s="1"/>
      <c r="C1286" s="2"/>
      <c r="D1286" s="56"/>
      <c r="E1286" s="58"/>
      <c r="H1286" s="92"/>
    </row>
    <row r="1287" spans="1:8" s="59" customFormat="1" ht="15">
      <c r="A1287" s="93"/>
      <c r="B1287" s="1"/>
      <c r="C1287" s="2"/>
      <c r="D1287" s="56"/>
      <c r="E1287" s="58"/>
      <c r="H1287" s="92"/>
    </row>
    <row r="1288" spans="1:8" s="59" customFormat="1" ht="15">
      <c r="A1288" s="93"/>
      <c r="B1288" s="1"/>
      <c r="C1288" s="2"/>
      <c r="D1288" s="56"/>
      <c r="E1288" s="58"/>
      <c r="H1288" s="92"/>
    </row>
    <row r="1289" spans="1:8" s="59" customFormat="1" ht="15">
      <c r="A1289" s="93"/>
      <c r="B1289" s="1"/>
      <c r="C1289" s="2"/>
      <c r="D1289" s="56"/>
      <c r="E1289" s="58"/>
      <c r="H1289" s="92"/>
    </row>
    <row r="1290" spans="1:8" s="59" customFormat="1" ht="15">
      <c r="A1290" s="93"/>
      <c r="B1290" s="1"/>
      <c r="C1290" s="2"/>
      <c r="D1290" s="56"/>
      <c r="E1290" s="58"/>
      <c r="H1290" s="92"/>
    </row>
    <row r="1291" spans="1:8" s="59" customFormat="1" ht="15">
      <c r="A1291" s="93"/>
      <c r="B1291" s="1"/>
      <c r="C1291" s="2"/>
      <c r="D1291" s="56"/>
      <c r="E1291" s="58"/>
      <c r="H1291" s="92"/>
    </row>
    <row r="1292" spans="1:8" s="59" customFormat="1" ht="15">
      <c r="A1292" s="93"/>
      <c r="B1292" s="1"/>
      <c r="C1292" s="2"/>
      <c r="D1292" s="56"/>
      <c r="E1292" s="58"/>
      <c r="H1292" s="92"/>
    </row>
    <row r="1293" spans="1:8" s="59" customFormat="1" ht="15">
      <c r="A1293" s="93"/>
      <c r="B1293" s="1"/>
      <c r="C1293" s="2"/>
      <c r="D1293" s="56"/>
      <c r="E1293" s="58"/>
      <c r="H1293" s="92"/>
    </row>
    <row r="1294" spans="1:8" s="59" customFormat="1" ht="15">
      <c r="A1294" s="93"/>
      <c r="B1294" s="1"/>
      <c r="C1294" s="2"/>
      <c r="D1294" s="56"/>
      <c r="E1294" s="58"/>
      <c r="H1294" s="92"/>
    </row>
    <row r="1295" spans="1:8" s="59" customFormat="1" ht="15">
      <c r="A1295" s="93"/>
      <c r="B1295" s="1"/>
      <c r="C1295" s="2"/>
      <c r="D1295" s="56"/>
      <c r="E1295" s="58"/>
      <c r="H1295" s="92"/>
    </row>
    <row r="1296" spans="1:8" s="59" customFormat="1" ht="15">
      <c r="A1296" s="93"/>
      <c r="B1296" s="1"/>
      <c r="C1296" s="2"/>
      <c r="D1296" s="56"/>
      <c r="E1296" s="58"/>
      <c r="H1296" s="92"/>
    </row>
    <row r="1297" spans="1:8" s="59" customFormat="1" ht="15">
      <c r="A1297" s="93"/>
      <c r="B1297" s="1"/>
      <c r="C1297" s="2"/>
      <c r="D1297" s="56"/>
      <c r="E1297" s="58"/>
      <c r="H1297" s="92"/>
    </row>
    <row r="1298" spans="1:8" s="59" customFormat="1" ht="15">
      <c r="A1298" s="93"/>
      <c r="B1298" s="1"/>
      <c r="C1298" s="2"/>
      <c r="D1298" s="56"/>
      <c r="E1298" s="58"/>
      <c r="H1298" s="92"/>
    </row>
    <row r="1299" spans="1:8" s="59" customFormat="1" ht="15">
      <c r="A1299" s="93"/>
      <c r="B1299" s="1"/>
      <c r="C1299" s="2"/>
      <c r="D1299" s="56"/>
      <c r="E1299" s="58"/>
      <c r="H1299" s="92"/>
    </row>
    <row r="1300" spans="1:8" s="59" customFormat="1" ht="15">
      <c r="A1300" s="93"/>
      <c r="B1300" s="1"/>
      <c r="C1300" s="2"/>
      <c r="D1300" s="56"/>
      <c r="E1300" s="58"/>
      <c r="H1300" s="92"/>
    </row>
    <row r="1301" spans="1:8" s="59" customFormat="1" ht="15">
      <c r="A1301" s="93"/>
      <c r="B1301" s="1"/>
      <c r="C1301" s="2"/>
      <c r="D1301" s="56"/>
      <c r="E1301" s="58"/>
      <c r="H1301" s="92"/>
    </row>
    <row r="1302" spans="1:8" s="59" customFormat="1" ht="15">
      <c r="A1302" s="93"/>
      <c r="B1302" s="1"/>
      <c r="C1302" s="2"/>
      <c r="D1302" s="56"/>
      <c r="E1302" s="58"/>
      <c r="H1302" s="92"/>
    </row>
    <row r="1303" spans="1:8" s="59" customFormat="1" ht="15">
      <c r="A1303" s="93"/>
      <c r="B1303" s="1"/>
      <c r="C1303" s="2"/>
      <c r="D1303" s="56"/>
      <c r="E1303" s="58"/>
      <c r="H1303" s="92"/>
    </row>
    <row r="1304" spans="1:8" s="59" customFormat="1" ht="15">
      <c r="A1304" s="93"/>
      <c r="B1304" s="1"/>
      <c r="C1304" s="2"/>
      <c r="D1304" s="56"/>
      <c r="E1304" s="58"/>
      <c r="H1304" s="92"/>
    </row>
    <row r="1305" spans="1:8" s="59" customFormat="1" ht="15">
      <c r="A1305" s="93"/>
      <c r="B1305" s="1"/>
      <c r="C1305" s="2"/>
      <c r="D1305" s="56"/>
      <c r="E1305" s="58"/>
      <c r="H1305" s="92"/>
    </row>
    <row r="1306" spans="1:8" s="59" customFormat="1" ht="15">
      <c r="A1306" s="93"/>
      <c r="B1306" s="1"/>
      <c r="C1306" s="2"/>
      <c r="D1306" s="56"/>
      <c r="E1306" s="58"/>
      <c r="H1306" s="92"/>
    </row>
    <row r="1307" spans="1:8" s="59" customFormat="1" ht="15">
      <c r="A1307" s="93"/>
      <c r="B1307" s="1"/>
      <c r="C1307" s="2"/>
      <c r="D1307" s="56"/>
      <c r="E1307" s="58"/>
      <c r="H1307" s="92"/>
    </row>
    <row r="1308" spans="1:8" s="59" customFormat="1" ht="15">
      <c r="A1308" s="93"/>
      <c r="B1308" s="1"/>
      <c r="C1308" s="2"/>
      <c r="D1308" s="56"/>
      <c r="E1308" s="58"/>
      <c r="H1308" s="92"/>
    </row>
    <row r="1309" spans="1:8" s="59" customFormat="1" ht="15">
      <c r="A1309" s="93"/>
      <c r="B1309" s="1"/>
      <c r="C1309" s="2"/>
      <c r="D1309" s="56"/>
      <c r="E1309" s="58"/>
      <c r="H1309" s="92"/>
    </row>
    <row r="1310" spans="1:8" s="59" customFormat="1" ht="15">
      <c r="A1310" s="93"/>
      <c r="B1310" s="1"/>
      <c r="C1310" s="2"/>
      <c r="D1310" s="56"/>
      <c r="E1310" s="58"/>
      <c r="H1310" s="92"/>
    </row>
    <row r="1311" spans="1:8" s="59" customFormat="1" ht="15">
      <c r="A1311" s="93"/>
      <c r="B1311" s="1"/>
      <c r="C1311" s="2"/>
      <c r="D1311" s="56"/>
      <c r="E1311" s="58"/>
      <c r="H1311" s="92"/>
    </row>
    <row r="1312" spans="1:8" s="59" customFormat="1" ht="15">
      <c r="A1312" s="93"/>
      <c r="B1312" s="1"/>
      <c r="C1312" s="2"/>
      <c r="D1312" s="56"/>
      <c r="E1312" s="58"/>
      <c r="H1312" s="92"/>
    </row>
    <row r="1313" spans="1:8" s="59" customFormat="1" ht="15">
      <c r="A1313" s="93"/>
      <c r="B1313" s="1"/>
      <c r="C1313" s="2"/>
      <c r="D1313" s="56"/>
      <c r="E1313" s="58"/>
      <c r="H1313" s="92"/>
    </row>
    <row r="1314" spans="1:8" s="59" customFormat="1" ht="15">
      <c r="A1314" s="93"/>
      <c r="B1314" s="1"/>
      <c r="C1314" s="2"/>
      <c r="D1314" s="56"/>
      <c r="E1314" s="58"/>
      <c r="H1314" s="92"/>
    </row>
    <row r="1315" spans="1:8" s="59" customFormat="1" ht="15">
      <c r="A1315" s="93"/>
      <c r="B1315" s="1"/>
      <c r="C1315" s="2"/>
      <c r="D1315" s="56"/>
      <c r="E1315" s="58"/>
      <c r="H1315" s="92"/>
    </row>
    <row r="1316" spans="1:8" s="59" customFormat="1" ht="15">
      <c r="A1316" s="93"/>
      <c r="B1316" s="1"/>
      <c r="C1316" s="2"/>
      <c r="D1316" s="56"/>
      <c r="E1316" s="58"/>
      <c r="H1316" s="92"/>
    </row>
    <row r="1317" spans="1:8" s="59" customFormat="1" ht="15">
      <c r="A1317" s="93"/>
      <c r="B1317" s="1"/>
      <c r="C1317" s="2"/>
      <c r="D1317" s="56"/>
      <c r="E1317" s="58"/>
      <c r="H1317" s="92"/>
    </row>
    <row r="1318" spans="1:8" s="59" customFormat="1" ht="15">
      <c r="A1318" s="93"/>
      <c r="B1318" s="1"/>
      <c r="C1318" s="2"/>
      <c r="D1318" s="56"/>
      <c r="E1318" s="58"/>
      <c r="H1318" s="92"/>
    </row>
    <row r="1319" spans="1:8" s="59" customFormat="1" ht="15">
      <c r="A1319" s="93"/>
      <c r="B1319" s="1"/>
      <c r="C1319" s="2"/>
      <c r="D1319" s="56"/>
      <c r="E1319" s="58"/>
      <c r="H1319" s="92"/>
    </row>
    <row r="1320" spans="1:8" s="59" customFormat="1" ht="15">
      <c r="A1320" s="93"/>
      <c r="B1320" s="1"/>
      <c r="C1320" s="2"/>
      <c r="D1320" s="56"/>
      <c r="E1320" s="58"/>
      <c r="H1320" s="92"/>
    </row>
    <row r="1321" spans="1:8" s="59" customFormat="1" ht="15">
      <c r="A1321" s="93"/>
      <c r="B1321" s="1"/>
      <c r="C1321" s="2"/>
      <c r="D1321" s="56"/>
      <c r="E1321" s="58"/>
      <c r="H1321" s="92"/>
    </row>
    <row r="1322" spans="1:8" s="59" customFormat="1" ht="15">
      <c r="A1322" s="93"/>
      <c r="B1322" s="1"/>
      <c r="C1322" s="2"/>
      <c r="D1322" s="56"/>
      <c r="E1322" s="58"/>
      <c r="H1322" s="92"/>
    </row>
    <row r="1323" spans="1:8" s="59" customFormat="1" ht="15">
      <c r="A1323" s="93"/>
      <c r="B1323" s="1"/>
      <c r="C1323" s="2"/>
      <c r="D1323" s="56"/>
      <c r="E1323" s="58"/>
      <c r="H1323" s="92"/>
    </row>
    <row r="1324" spans="1:8" s="59" customFormat="1" ht="15">
      <c r="A1324" s="93"/>
      <c r="B1324" s="1"/>
      <c r="C1324" s="2"/>
      <c r="D1324" s="56"/>
      <c r="E1324" s="58"/>
      <c r="H1324" s="92"/>
    </row>
    <row r="1325" spans="1:8" s="59" customFormat="1" ht="15">
      <c r="A1325" s="93"/>
      <c r="B1325" s="1"/>
      <c r="C1325" s="2"/>
      <c r="D1325" s="56"/>
      <c r="E1325" s="58"/>
      <c r="H1325" s="92"/>
    </row>
    <row r="1326" spans="1:8" s="59" customFormat="1" ht="15">
      <c r="A1326" s="93"/>
      <c r="B1326" s="1"/>
      <c r="C1326" s="2"/>
      <c r="D1326" s="56"/>
      <c r="E1326" s="58"/>
      <c r="H1326" s="92"/>
    </row>
    <row r="1327" spans="1:8" s="59" customFormat="1" ht="15">
      <c r="A1327" s="93"/>
      <c r="B1327" s="1"/>
      <c r="C1327" s="2"/>
      <c r="D1327" s="56"/>
      <c r="E1327" s="58"/>
      <c r="H1327" s="92"/>
    </row>
    <row r="1328" spans="1:8" s="59" customFormat="1" ht="15">
      <c r="A1328" s="93"/>
      <c r="B1328" s="1"/>
      <c r="C1328" s="2"/>
      <c r="D1328" s="56"/>
      <c r="E1328" s="58"/>
      <c r="H1328" s="92"/>
    </row>
    <row r="1329" spans="1:8" s="59" customFormat="1" ht="15">
      <c r="A1329" s="93"/>
      <c r="B1329" s="1"/>
      <c r="C1329" s="2"/>
      <c r="D1329" s="56"/>
      <c r="E1329" s="58"/>
      <c r="H1329" s="92"/>
    </row>
    <row r="1330" spans="1:8" s="59" customFormat="1" ht="15">
      <c r="A1330" s="93"/>
      <c r="B1330" s="1"/>
      <c r="C1330" s="2"/>
      <c r="D1330" s="56"/>
      <c r="E1330" s="58"/>
      <c r="H1330" s="92"/>
    </row>
    <row r="1331" spans="1:8" s="59" customFormat="1" ht="15">
      <c r="A1331" s="93"/>
      <c r="B1331" s="1"/>
      <c r="C1331" s="2"/>
      <c r="D1331" s="56"/>
      <c r="E1331" s="58"/>
      <c r="H1331" s="92"/>
    </row>
    <row r="1332" spans="1:8" s="59" customFormat="1" ht="15">
      <c r="A1332" s="93"/>
      <c r="B1332" s="1"/>
      <c r="C1332" s="2"/>
      <c r="D1332" s="56"/>
      <c r="E1332" s="58"/>
      <c r="H1332" s="92"/>
    </row>
    <row r="1333" spans="1:8" s="59" customFormat="1" ht="15">
      <c r="A1333" s="93"/>
      <c r="B1333" s="1"/>
      <c r="C1333" s="2"/>
      <c r="D1333" s="56"/>
      <c r="E1333" s="58"/>
      <c r="H1333" s="92"/>
    </row>
    <row r="1334" spans="1:8" s="59" customFormat="1" ht="15">
      <c r="A1334" s="93"/>
      <c r="B1334" s="1"/>
      <c r="C1334" s="2"/>
      <c r="D1334" s="56"/>
      <c r="E1334" s="58"/>
      <c r="H1334" s="92"/>
    </row>
    <row r="1335" spans="1:8" s="59" customFormat="1" ht="15">
      <c r="A1335" s="93"/>
      <c r="B1335" s="1"/>
      <c r="C1335" s="2"/>
      <c r="D1335" s="56"/>
      <c r="E1335" s="58"/>
      <c r="H1335" s="92"/>
    </row>
    <row r="1336" spans="1:8" s="59" customFormat="1" ht="15">
      <c r="A1336" s="93"/>
      <c r="B1336" s="1"/>
      <c r="C1336" s="2"/>
      <c r="D1336" s="56"/>
      <c r="E1336" s="58"/>
      <c r="H1336" s="92"/>
    </row>
    <row r="1337" spans="1:8" s="59" customFormat="1" ht="15">
      <c r="A1337" s="93"/>
      <c r="B1337" s="1"/>
      <c r="C1337" s="2"/>
      <c r="D1337" s="56"/>
      <c r="E1337" s="58"/>
      <c r="H1337" s="92"/>
    </row>
    <row r="1338" spans="1:8" s="59" customFormat="1" ht="15">
      <c r="A1338" s="93"/>
      <c r="B1338" s="1"/>
      <c r="C1338" s="2"/>
      <c r="D1338" s="56"/>
      <c r="E1338" s="58"/>
      <c r="H1338" s="92"/>
    </row>
    <row r="1339" spans="1:8" s="59" customFormat="1" ht="15">
      <c r="A1339" s="93"/>
      <c r="B1339" s="1"/>
      <c r="C1339" s="2"/>
      <c r="D1339" s="56"/>
      <c r="E1339" s="58"/>
      <c r="H1339" s="92"/>
    </row>
    <row r="1340" spans="1:8" s="59" customFormat="1" ht="15">
      <c r="A1340" s="93"/>
      <c r="B1340" s="1"/>
      <c r="C1340" s="2"/>
      <c r="D1340" s="56"/>
      <c r="E1340" s="58"/>
      <c r="H1340" s="92"/>
    </row>
    <row r="1341" spans="1:8" s="59" customFormat="1" ht="15">
      <c r="A1341" s="93"/>
      <c r="B1341" s="1"/>
      <c r="C1341" s="2"/>
      <c r="D1341" s="56"/>
      <c r="E1341" s="58"/>
      <c r="H1341" s="92"/>
    </row>
    <row r="1342" spans="1:8" s="59" customFormat="1" ht="15">
      <c r="A1342" s="93"/>
      <c r="B1342" s="1"/>
      <c r="C1342" s="2"/>
      <c r="D1342" s="56"/>
      <c r="E1342" s="58"/>
      <c r="H1342" s="92"/>
    </row>
    <row r="1343" spans="1:8" s="59" customFormat="1" ht="15">
      <c r="A1343" s="93"/>
      <c r="B1343" s="1"/>
      <c r="C1343" s="2"/>
      <c r="D1343" s="56"/>
      <c r="E1343" s="58"/>
      <c r="H1343" s="92"/>
    </row>
    <row r="1344" spans="1:8" s="59" customFormat="1" ht="15">
      <c r="A1344" s="93"/>
      <c r="B1344" s="1"/>
      <c r="C1344" s="2"/>
      <c r="D1344" s="56"/>
      <c r="E1344" s="58"/>
      <c r="H1344" s="92"/>
    </row>
    <row r="1345" spans="1:8" s="59" customFormat="1" ht="15">
      <c r="A1345" s="93"/>
      <c r="B1345" s="1"/>
      <c r="C1345" s="2"/>
      <c r="D1345" s="56"/>
      <c r="E1345" s="58"/>
      <c r="H1345" s="92"/>
    </row>
    <row r="1346" spans="1:8" s="59" customFormat="1" ht="15">
      <c r="A1346" s="93"/>
      <c r="B1346" s="1"/>
      <c r="C1346" s="2"/>
      <c r="D1346" s="56"/>
      <c r="E1346" s="58"/>
      <c r="H1346" s="92"/>
    </row>
    <row r="1347" spans="1:8" s="59" customFormat="1" ht="15">
      <c r="A1347" s="93"/>
      <c r="B1347" s="1"/>
      <c r="C1347" s="2"/>
      <c r="D1347" s="56"/>
      <c r="E1347" s="58"/>
      <c r="H1347" s="92"/>
    </row>
    <row r="1348" spans="1:8" s="59" customFormat="1" ht="15">
      <c r="A1348" s="93"/>
      <c r="B1348" s="1"/>
      <c r="C1348" s="2"/>
      <c r="D1348" s="56"/>
      <c r="E1348" s="58"/>
      <c r="H1348" s="92"/>
    </row>
    <row r="1349" spans="1:8" s="59" customFormat="1" ht="15">
      <c r="A1349" s="93"/>
      <c r="B1349" s="1"/>
      <c r="C1349" s="2"/>
      <c r="D1349" s="56"/>
      <c r="E1349" s="58"/>
      <c r="H1349" s="92"/>
    </row>
    <row r="1350" spans="1:8" s="59" customFormat="1" ht="15">
      <c r="A1350" s="93"/>
      <c r="B1350" s="1"/>
      <c r="C1350" s="2"/>
      <c r="D1350" s="56"/>
      <c r="E1350" s="58"/>
      <c r="H1350" s="92"/>
    </row>
    <row r="1351" spans="1:8" s="59" customFormat="1" ht="15">
      <c r="A1351" s="93"/>
      <c r="B1351" s="1"/>
      <c r="C1351" s="2"/>
      <c r="D1351" s="56"/>
      <c r="E1351" s="58"/>
      <c r="H1351" s="92"/>
    </row>
    <row r="1352" spans="1:8" s="59" customFormat="1" ht="15">
      <c r="A1352" s="93"/>
      <c r="B1352" s="1"/>
      <c r="C1352" s="2"/>
      <c r="D1352" s="56"/>
      <c r="E1352" s="58"/>
      <c r="H1352" s="92"/>
    </row>
    <row r="1353" spans="1:8" s="59" customFormat="1" ht="15">
      <c r="A1353" s="93"/>
      <c r="B1353" s="1"/>
      <c r="C1353" s="2"/>
      <c r="D1353" s="56"/>
      <c r="E1353" s="58"/>
      <c r="H1353" s="92"/>
    </row>
    <row r="1354" spans="1:8" s="59" customFormat="1" ht="15">
      <c r="A1354" s="93"/>
      <c r="B1354" s="1"/>
      <c r="C1354" s="2"/>
      <c r="D1354" s="56"/>
      <c r="E1354" s="58"/>
      <c r="H1354" s="92"/>
    </row>
    <row r="1355" spans="1:8" s="59" customFormat="1" ht="15">
      <c r="A1355" s="93"/>
      <c r="B1355" s="1"/>
      <c r="C1355" s="2"/>
      <c r="D1355" s="56"/>
      <c r="E1355" s="58"/>
      <c r="H1355" s="92"/>
    </row>
    <row r="1356" spans="1:8" s="59" customFormat="1" ht="15">
      <c r="A1356" s="93"/>
      <c r="B1356" s="1"/>
      <c r="C1356" s="2"/>
      <c r="D1356" s="56"/>
      <c r="E1356" s="58"/>
      <c r="H1356" s="92"/>
    </row>
    <row r="1357" spans="1:8" s="59" customFormat="1" ht="15">
      <c r="A1357" s="93"/>
      <c r="B1357" s="1"/>
      <c r="C1357" s="2"/>
      <c r="D1357" s="56"/>
      <c r="E1357" s="58"/>
      <c r="H1357" s="92"/>
    </row>
    <row r="1358" spans="1:8" s="59" customFormat="1" ht="15">
      <c r="A1358" s="93"/>
      <c r="B1358" s="1"/>
      <c r="C1358" s="2"/>
      <c r="D1358" s="56"/>
      <c r="E1358" s="58"/>
      <c r="H1358" s="92"/>
    </row>
    <row r="1359" spans="1:8" s="59" customFormat="1" ht="15">
      <c r="A1359" s="93"/>
      <c r="B1359" s="1"/>
      <c r="C1359" s="2"/>
      <c r="D1359" s="56"/>
      <c r="E1359" s="58"/>
      <c r="H1359" s="92"/>
    </row>
    <row r="1360" spans="1:8" s="59" customFormat="1" ht="15">
      <c r="A1360" s="93"/>
      <c r="B1360" s="1"/>
      <c r="C1360" s="2"/>
      <c r="D1360" s="56"/>
      <c r="E1360" s="58"/>
      <c r="H1360" s="92"/>
    </row>
    <row r="1361" spans="1:8" s="59" customFormat="1" ht="15">
      <c r="A1361" s="93"/>
      <c r="B1361" s="1"/>
      <c r="C1361" s="2"/>
      <c r="D1361" s="56"/>
      <c r="E1361" s="58"/>
      <c r="H1361" s="92"/>
    </row>
    <row r="1362" spans="1:8" s="59" customFormat="1" ht="15">
      <c r="A1362" s="93"/>
      <c r="B1362" s="1"/>
      <c r="C1362" s="2"/>
      <c r="D1362" s="56"/>
      <c r="E1362" s="58"/>
      <c r="H1362" s="92"/>
    </row>
    <row r="1363" spans="1:8" s="59" customFormat="1" ht="15">
      <c r="A1363" s="93"/>
      <c r="B1363" s="1"/>
      <c r="C1363" s="2"/>
      <c r="D1363" s="56"/>
      <c r="E1363" s="58"/>
      <c r="H1363" s="92"/>
    </row>
  </sheetData>
  <sheetProtection/>
  <mergeCells count="11">
    <mergeCell ref="C2:F2"/>
    <mergeCell ref="C3:F3"/>
    <mergeCell ref="C4:F4"/>
    <mergeCell ref="A10:F10"/>
    <mergeCell ref="A11:F11"/>
    <mergeCell ref="A14:B14"/>
    <mergeCell ref="C14:C15"/>
    <mergeCell ref="D14:F14"/>
    <mergeCell ref="C6:F6"/>
    <mergeCell ref="C7:F7"/>
    <mergeCell ref="C8:F8"/>
  </mergeCells>
  <printOptions/>
  <pageMargins left="0.7874015748031497" right="0.2755905511811024" top="0.72" bottom="0.51" header="0.1968503937007874" footer="0"/>
  <pageSetup horizontalDpi="600" verticalDpi="600" orientation="landscape" paperSize="9" scale="78"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obitockay</dc:creator>
  <cp:keywords/>
  <dc:description/>
  <cp:lastModifiedBy>fin_kuznetsova</cp:lastModifiedBy>
  <cp:lastPrinted>2024-04-10T12:19:11Z</cp:lastPrinted>
  <dcterms:created xsi:type="dcterms:W3CDTF">2015-06-22T12:43:18Z</dcterms:created>
  <dcterms:modified xsi:type="dcterms:W3CDTF">2024-04-15T09:37:47Z</dcterms:modified>
  <cp:category/>
  <cp:version/>
  <cp:contentType/>
  <cp:contentStatus/>
</cp:coreProperties>
</file>